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43" activeTab="1"/>
  </bookViews>
  <sheets>
    <sheet name="決勝_男子一般" sheetId="1" r:id="rId1"/>
    <sheet name="予選_一般男子" sheetId="2" r:id="rId2"/>
    <sheet name="決勝_男子ビギナー " sheetId="3" r:id="rId3"/>
    <sheet name="予選_男子ビギナー" sheetId="4" r:id="rId4"/>
    <sheet name="決勝_男子シニア " sheetId="5" r:id="rId5"/>
    <sheet name="予選_男子シニア" sheetId="6" r:id="rId6"/>
    <sheet name="決勝_女子一般" sheetId="7" r:id="rId7"/>
    <sheet name="予選_一般女子" sheetId="8" r:id="rId8"/>
    <sheet name="決勝_女子ビギナー" sheetId="9" r:id="rId9"/>
    <sheet name="予選_女子ビギナー" sheetId="10" r:id="rId10"/>
    <sheet name="sl予選_一般男子" sheetId="11" r:id="rId11"/>
    <sheet name="sl予選_男子ビギナー" sheetId="12" r:id="rId12"/>
    <sheet name="sl予選_男子シニア" sheetId="13" r:id="rId13"/>
    <sheet name="sl予選_一般女子" sheetId="14" r:id="rId14"/>
    <sheet name="sl予選_女子ビギナー" sheetId="15" r:id="rId15"/>
    <sheet name="__VBA__0" sheetId="16" r:id="rId16"/>
    <sheet name="__VBA__1" sheetId="17" r:id="rId17"/>
  </sheets>
  <definedNames>
    <definedName name="_xlnm.Print_Area" localSheetId="13">'sl予選_一般女子'!$J$1:$N$65410</definedName>
    <definedName name="_xlnm.Print_Area" localSheetId="10">'sl予選_一般男子'!$J$1:$N$65515</definedName>
    <definedName name="_xlnm.Print_Area" localSheetId="14">'sl予選_女子ビギナー'!$J$1:$N$65406</definedName>
    <definedName name="_xlnm.Print_Area" localSheetId="12">'sl予選_男子シニア'!$J$1:$N$65409</definedName>
    <definedName name="_xlnm.Print_Area" localSheetId="11">'sl予選_男子ビギナー'!$J$1:$N$65421</definedName>
    <definedName name="_xlnm.Print_Area" localSheetId="8">'決勝_女子ビギナー'!$J:$EP</definedName>
    <definedName name="_xlnm.Print_Area" localSheetId="4">'決勝_男子シニア '!$J:$EP</definedName>
    <definedName name="_xlnm.Print_Area" localSheetId="2">'決勝_男子ビギナー '!$J:$EP</definedName>
    <definedName name="_xlnm.Print_Area" localSheetId="7">'予選_一般女子'!$J:$EP</definedName>
    <definedName name="_xlnm.Print_Area" localSheetId="1">'予選_一般男子'!$J$1:$EP$65535</definedName>
    <definedName name="_xlnm.Print_Area" localSheetId="9">'予選_女子ビギナー'!$J:$EP</definedName>
    <definedName name="_xlnm.Print_Area" localSheetId="5">'予選_男子シニア'!$J:$EP</definedName>
    <definedName name="_xlnm.Print_Area" localSheetId="3">'予選_男子ビギナー'!$J:$EP</definedName>
    <definedName name="Excel_BuiltIn__FilterDatabase_11">#REF!</definedName>
    <definedName name="Excel_BuiltIn_Print_Area_17">#REF!</definedName>
  </definedNames>
  <calcPr fullCalcOnLoad="1"/>
</workbook>
</file>

<file path=xl/sharedStrings.xml><?xml version="1.0" encoding="utf-8"?>
<sst xmlns="http://schemas.openxmlformats.org/spreadsheetml/2006/main" count="2383" uniqueCount="284">
  <si>
    <t>2009 CROSS STYLE CUP</t>
  </si>
  <si>
    <t>2009　クロススタイルカップ　四国モーグル選手権　オダ大会　2009/2/15</t>
  </si>
  <si>
    <t>クラス</t>
  </si>
  <si>
    <t>男子一般決勝</t>
  </si>
  <si>
    <t>コース</t>
  </si>
  <si>
    <t>ソルファオダスキーゲレンデ　アイデアルコース</t>
  </si>
  <si>
    <t>全長[m]</t>
  </si>
  <si>
    <t>全幅[m]</t>
  </si>
  <si>
    <t>平均斜度[度]</t>
  </si>
  <si>
    <t>ペースセットタイム[秒]</t>
  </si>
  <si>
    <t>Rはレッドコース</t>
  </si>
  <si>
    <t>R</t>
  </si>
  <si>
    <t>堤　雄大</t>
  </si>
  <si>
    <t xml:space="preserve"> </t>
  </si>
  <si>
    <t>持原　一公</t>
  </si>
  <si>
    <t>稲田　裕隆</t>
  </si>
  <si>
    <t>優勝</t>
  </si>
  <si>
    <t>斉藤　栄</t>
  </si>
  <si>
    <t>準優勝</t>
  </si>
  <si>
    <t>半田　健晴</t>
  </si>
  <si>
    <t>松本　英樹</t>
  </si>
  <si>
    <t>3位</t>
  </si>
  <si>
    <t>安宅　祐一</t>
  </si>
  <si>
    <t>4位</t>
  </si>
  <si>
    <t>斉藤　健治</t>
  </si>
  <si>
    <t>多田　輝彦</t>
  </si>
  <si>
    <t>5位</t>
  </si>
  <si>
    <t>村井　剛</t>
  </si>
  <si>
    <t>坂口　周作</t>
  </si>
  <si>
    <t>石田　宏行</t>
  </si>
  <si>
    <t>決勝</t>
  </si>
  <si>
    <t>大江　和幸</t>
  </si>
  <si>
    <t>宮内　淳博</t>
  </si>
  <si>
    <t>渡辺　由明</t>
  </si>
  <si>
    <t>3位決定戦</t>
  </si>
  <si>
    <t>福本　洋</t>
  </si>
  <si>
    <t>男子一般予選</t>
  </si>
  <si>
    <t>入力フィールド</t>
  </si>
  <si>
    <t>順位</t>
  </si>
  <si>
    <t>BIB</t>
  </si>
  <si>
    <t>氏名</t>
  </si>
  <si>
    <t>県</t>
  </si>
  <si>
    <t>所属クラブ</t>
  </si>
  <si>
    <t>ターン</t>
  </si>
  <si>
    <t>エア</t>
  </si>
  <si>
    <t>エア点計算結果</t>
  </si>
  <si>
    <t>エアDD計算</t>
  </si>
  <si>
    <t>タイム</t>
  </si>
  <si>
    <t>ジャッジ
スコア</t>
  </si>
  <si>
    <t>スピードポイント計算</t>
  </si>
  <si>
    <t>スピード
ポイント</t>
  </si>
  <si>
    <t>トータル
スコア</t>
  </si>
  <si>
    <t>女子区分
(女子なら1)</t>
  </si>
  <si>
    <t>ペースセット
タイム</t>
  </si>
  <si>
    <t>ターン
（最大5）</t>
  </si>
  <si>
    <t>エア（最大2.5/ジャンプ）</t>
  </si>
  <si>
    <t>ジャンプコード（SAJ）</t>
  </si>
  <si>
    <t>J1</t>
  </si>
  <si>
    <t>J2</t>
  </si>
  <si>
    <t>J3</t>
  </si>
  <si>
    <t>JCODE</t>
  </si>
  <si>
    <t>1st DD</t>
  </si>
  <si>
    <t>2nd DD</t>
  </si>
  <si>
    <t>1st</t>
  </si>
  <si>
    <t>インバーテッド・フリップ</t>
  </si>
  <si>
    <t>ストレートローテーション</t>
  </si>
  <si>
    <t>オフアクシス</t>
  </si>
  <si>
    <t>附加技</t>
  </si>
  <si>
    <t>アップライト</t>
  </si>
  <si>
    <t>女子加算</t>
  </si>
  <si>
    <t>1st
DD</t>
  </si>
  <si>
    <t>2nd</t>
  </si>
  <si>
    <t>2nd
DD</t>
  </si>
  <si>
    <t>1ST</t>
  </si>
  <si>
    <t>2ND</t>
  </si>
  <si>
    <t>b</t>
  </si>
  <si>
    <t>f</t>
  </si>
  <si>
    <t>H</t>
  </si>
  <si>
    <t>dF</t>
  </si>
  <si>
    <t>tF</t>
  </si>
  <si>
    <t>dF?tF?</t>
  </si>
  <si>
    <t>F</t>
  </si>
  <si>
    <t>l</t>
  </si>
  <si>
    <t>計</t>
  </si>
  <si>
    <t>OA?</t>
  </si>
  <si>
    <t>3</t>
  </si>
  <si>
    <t>5</t>
  </si>
  <si>
    <t>7</t>
  </si>
  <si>
    <t>9</t>
  </si>
  <si>
    <t>10</t>
  </si>
  <si>
    <t>3o</t>
  </si>
  <si>
    <t>5o</t>
  </si>
  <si>
    <t>7o</t>
  </si>
  <si>
    <t>9o</t>
  </si>
  <si>
    <t>10o</t>
  </si>
  <si>
    <t>カテゴリ</t>
  </si>
  <si>
    <t>p</t>
  </si>
  <si>
    <t>g</t>
  </si>
  <si>
    <t>G</t>
  </si>
  <si>
    <t>-</t>
  </si>
  <si>
    <t>演技数</t>
  </si>
  <si>
    <t>技</t>
  </si>
  <si>
    <t>A</t>
  </si>
  <si>
    <t>B</t>
  </si>
  <si>
    <t>C</t>
  </si>
  <si>
    <t>T</t>
  </si>
  <si>
    <t>Z</t>
  </si>
  <si>
    <t>S</t>
  </si>
  <si>
    <t>Y</t>
  </si>
  <si>
    <t>X</t>
  </si>
  <si>
    <t>M</t>
  </si>
  <si>
    <t>K</t>
  </si>
  <si>
    <t>D</t>
  </si>
  <si>
    <t>UL?</t>
  </si>
  <si>
    <t>シングル</t>
  </si>
  <si>
    <t>ダブル</t>
  </si>
  <si>
    <t>トリプル</t>
  </si>
  <si>
    <t>クオード</t>
  </si>
  <si>
    <t>クイント</t>
  </si>
  <si>
    <t>TS</t>
  </si>
  <si>
    <t>B36</t>
  </si>
  <si>
    <t>兵庫</t>
  </si>
  <si>
    <t>チーム兵庫</t>
  </si>
  <si>
    <t>B26</t>
  </si>
  <si>
    <t>福岡</t>
  </si>
  <si>
    <t>DT</t>
  </si>
  <si>
    <t>B35</t>
  </si>
  <si>
    <t>ST</t>
  </si>
  <si>
    <t>B18</t>
  </si>
  <si>
    <t>愛媛</t>
  </si>
  <si>
    <t>フリーバンプスTEN</t>
  </si>
  <si>
    <t>TTT</t>
  </si>
  <si>
    <t>R20</t>
  </si>
  <si>
    <t>TT</t>
  </si>
  <si>
    <t>R11</t>
  </si>
  <si>
    <t>B46</t>
  </si>
  <si>
    <t>広島</t>
  </si>
  <si>
    <t>ピステブレイク</t>
  </si>
  <si>
    <t>B37</t>
  </si>
  <si>
    <t>fT</t>
  </si>
  <si>
    <t>B22</t>
  </si>
  <si>
    <t>B44</t>
  </si>
  <si>
    <t>山口</t>
  </si>
  <si>
    <t>スピードスター</t>
  </si>
  <si>
    <t>B45</t>
  </si>
  <si>
    <t>佐賀</t>
  </si>
  <si>
    <t>HOT ORANGE</t>
  </si>
  <si>
    <t>B40</t>
  </si>
  <si>
    <t>ICE HIROSHIMA</t>
  </si>
  <si>
    <t>TTS</t>
  </si>
  <si>
    <t>B19</t>
  </si>
  <si>
    <t>埼玉</t>
  </si>
  <si>
    <t>ウルトラバンパース</t>
  </si>
  <si>
    <t>DD</t>
  </si>
  <si>
    <t>B42</t>
  </si>
  <si>
    <t>YK</t>
  </si>
  <si>
    <t>SD</t>
  </si>
  <si>
    <t>B39</t>
  </si>
  <si>
    <t>FUJIYAMA工務店</t>
  </si>
  <si>
    <t>B34</t>
  </si>
  <si>
    <t>R14</t>
  </si>
  <si>
    <t>マスムラ　ゲンタ</t>
  </si>
  <si>
    <t>B20</t>
  </si>
  <si>
    <t>高橋　平</t>
  </si>
  <si>
    <t>B15</t>
  </si>
  <si>
    <t>三宅　昌文</t>
  </si>
  <si>
    <t>It's MIRACLE</t>
  </si>
  <si>
    <t>B29</t>
  </si>
  <si>
    <t>和田　泰生</t>
  </si>
  <si>
    <t>B24</t>
  </si>
  <si>
    <t>山﨑　徳央</t>
  </si>
  <si>
    <t>高知</t>
  </si>
  <si>
    <t>B41</t>
  </si>
  <si>
    <t>貞森　克哉</t>
  </si>
  <si>
    <t>B32</t>
  </si>
  <si>
    <t>和田　亮二</t>
  </si>
  <si>
    <t>B48</t>
  </si>
  <si>
    <t>三石　貴志</t>
  </si>
  <si>
    <t>Team B.O.R</t>
  </si>
  <si>
    <t>R12</t>
  </si>
  <si>
    <t>東條　研二</t>
  </si>
  <si>
    <t>B12</t>
  </si>
  <si>
    <t>山本　浩司</t>
  </si>
  <si>
    <t>B25</t>
  </si>
  <si>
    <t>上田　憲秀</t>
  </si>
  <si>
    <t>B17</t>
  </si>
  <si>
    <t>河村　修平</t>
  </si>
  <si>
    <t>コレステローラーズ</t>
  </si>
  <si>
    <t>B31</t>
  </si>
  <si>
    <t>松本　峰樹</t>
  </si>
  <si>
    <t>B21</t>
  </si>
  <si>
    <t>鈴木　毅</t>
  </si>
  <si>
    <t>R19</t>
  </si>
  <si>
    <t>竹田　よしはる</t>
  </si>
  <si>
    <t>B38</t>
  </si>
  <si>
    <t>渡邊　伸一</t>
  </si>
  <si>
    <t>B16</t>
  </si>
  <si>
    <t>佐野　英利</t>
  </si>
  <si>
    <t>B13</t>
  </si>
  <si>
    <t>梅木　志郎</t>
  </si>
  <si>
    <t>B28</t>
  </si>
  <si>
    <t>杉田　義明</t>
  </si>
  <si>
    <t>香川</t>
  </si>
  <si>
    <t>B43</t>
  </si>
  <si>
    <t>十時　崇彰</t>
  </si>
  <si>
    <t>B2</t>
  </si>
  <si>
    <t>三好　陽一</t>
  </si>
  <si>
    <t>B47</t>
  </si>
  <si>
    <t>妻鳥　真実</t>
  </si>
  <si>
    <t>B33</t>
  </si>
  <si>
    <t>丹地　弘典</t>
  </si>
  <si>
    <t>B23</t>
  </si>
  <si>
    <t>河野　和則</t>
  </si>
  <si>
    <t>B14</t>
  </si>
  <si>
    <t>大成　敏則</t>
  </si>
  <si>
    <t>B49</t>
  </si>
  <si>
    <t>佐藤　宣宏</t>
  </si>
  <si>
    <t>岡山</t>
  </si>
  <si>
    <t>B30</t>
  </si>
  <si>
    <t>西島　良昌</t>
  </si>
  <si>
    <t>I</t>
  </si>
  <si>
    <t>B1</t>
  </si>
  <si>
    <t>村上　愛一</t>
  </si>
  <si>
    <t>DNS</t>
  </si>
  <si>
    <t>B27</t>
  </si>
  <si>
    <t>塩田　誠人</t>
  </si>
  <si>
    <t>男子ビギナー決勝</t>
  </si>
  <si>
    <t>B6</t>
  </si>
  <si>
    <t>森光　朝陽</t>
  </si>
  <si>
    <t>B11</t>
  </si>
  <si>
    <t>古谷　史郎</t>
  </si>
  <si>
    <t>R13</t>
  </si>
  <si>
    <t>都築　伸政</t>
  </si>
  <si>
    <t>B5</t>
  </si>
  <si>
    <t>永野　志津範</t>
  </si>
  <si>
    <t>男子ビギナー予選</t>
  </si>
  <si>
    <t>R9</t>
  </si>
  <si>
    <t>伊藤　靖仁</t>
  </si>
  <si>
    <t>R16</t>
  </si>
  <si>
    <t>青木　優幸</t>
  </si>
  <si>
    <t>B9</t>
  </si>
  <si>
    <t>高橋　卓也</t>
  </si>
  <si>
    <t>B10</t>
  </si>
  <si>
    <t>黄地　吉隆</t>
  </si>
  <si>
    <t>鹿児島</t>
  </si>
  <si>
    <t>R8</t>
  </si>
  <si>
    <t>小林　充治</t>
  </si>
  <si>
    <t>B3</t>
  </si>
  <si>
    <t>風間　裕</t>
  </si>
  <si>
    <t>B4</t>
  </si>
  <si>
    <t>松岡　祐一</t>
  </si>
  <si>
    <t>B8</t>
  </si>
  <si>
    <t>藤田　彰</t>
  </si>
  <si>
    <t>R15</t>
  </si>
  <si>
    <t>酒井　智彦</t>
  </si>
  <si>
    <t>R17</t>
  </si>
  <si>
    <t>岡村　英明</t>
  </si>
  <si>
    <t>B7</t>
  </si>
  <si>
    <t>神野　浩司</t>
  </si>
  <si>
    <t>男子シニア決勝</t>
  </si>
  <si>
    <t>R10</t>
  </si>
  <si>
    <t>高田　晃史</t>
  </si>
  <si>
    <t>男子シニア予選</t>
  </si>
  <si>
    <t>B50</t>
  </si>
  <si>
    <t>竹谷　公明</t>
  </si>
  <si>
    <t>R18</t>
  </si>
  <si>
    <t>木村　英樹</t>
  </si>
  <si>
    <t>女子一般決勝</t>
  </si>
  <si>
    <t>斉藤　陽子</t>
  </si>
  <si>
    <t>宮崎　理恵</t>
  </si>
  <si>
    <t>西島　麻里</t>
  </si>
  <si>
    <t>桑尾　千鶴</t>
  </si>
  <si>
    <t>女子一般予選</t>
  </si>
  <si>
    <t>R5</t>
  </si>
  <si>
    <t>R3</t>
  </si>
  <si>
    <t>R2</t>
  </si>
  <si>
    <t>R1</t>
  </si>
  <si>
    <t>女子ビギナー決勝</t>
  </si>
  <si>
    <t>R6</t>
  </si>
  <si>
    <t>和田　香里</t>
  </si>
  <si>
    <t>R4</t>
  </si>
  <si>
    <t>森原　雅子</t>
  </si>
  <si>
    <t>女子ビギナー予選</t>
  </si>
  <si>
    <t>スタート順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</si>
</sst>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00_ "/>
    <numFmt numFmtId="166" formatCode="0.0_ "/>
    <numFmt numFmtId="167" formatCode="0"/>
    <numFmt numFmtId="168" formatCode="0.0_);[RED]\(0.0\)"/>
    <numFmt numFmtId="169" formatCode="0.00_ "/>
    <numFmt numFmtId="170" formatCode="@"/>
    <numFmt numFmtId="171" formatCode="0_);[RED]\(0\)"/>
    <numFmt numFmtId="172" formatCode="0_ "/>
    <numFmt numFmtId="173" formatCode="0.00_);[RED]\(0.00\)"/>
  </numFmts>
  <fonts count="7">
    <font>
      <sz val="9"/>
      <name val="MS UI Gothic"/>
      <family val="3"/>
    </font>
    <font>
      <sz val="10"/>
      <name val="Arial"/>
      <family val="0"/>
    </font>
    <font>
      <sz val="11"/>
      <name val="ＭＳ Ｐゴシック"/>
      <family val="2"/>
    </font>
    <font>
      <b/>
      <sz val="22"/>
      <color indexed="9"/>
      <name val="Aharoni"/>
      <family val="0"/>
    </font>
    <font>
      <sz val="12"/>
      <color indexed="9"/>
      <name val="MS UI Gothic"/>
      <family val="3"/>
    </font>
    <font>
      <sz val="9"/>
      <color indexed="9"/>
      <name val="MS UI Gothic"/>
      <family val="3"/>
    </font>
    <font>
      <sz val="6"/>
      <color indexed="10"/>
      <name val="MS UI Gothic"/>
      <family val="3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ck">
        <color indexed="10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ck">
        <color indexed="10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20">
    <xf numFmtId="164" fontId="0" fillId="0" borderId="0" xfId="0" applyAlignment="1">
      <alignment/>
    </xf>
    <xf numFmtId="164" fontId="0" fillId="2" borderId="0" xfId="20" applyFont="1" applyFill="1">
      <alignment/>
      <protection/>
    </xf>
    <xf numFmtId="165" fontId="3" fillId="3" borderId="0" xfId="0" applyNumberFormat="1" applyFont="1" applyFill="1" applyBorder="1" applyAlignment="1" applyProtection="1">
      <alignment horizontal="center" vertical="center"/>
      <protection hidden="1"/>
    </xf>
    <xf numFmtId="165" fontId="4" fillId="3" borderId="0" xfId="0" applyNumberFormat="1" applyFont="1" applyFill="1" applyBorder="1" applyAlignment="1" applyProtection="1">
      <alignment horizontal="center" vertical="center"/>
      <protection hidden="1"/>
    </xf>
    <xf numFmtId="165" fontId="0" fillId="4" borderId="1" xfId="0" applyNumberFormat="1" applyFont="1" applyFill="1" applyBorder="1" applyAlignment="1" applyProtection="1">
      <alignment horizontal="left" vertical="center"/>
      <protection hidden="1"/>
    </xf>
    <xf numFmtId="165" fontId="0" fillId="0" borderId="1" xfId="0" applyNumberFormat="1" applyFont="1" applyBorder="1" applyAlignment="1" applyProtection="1">
      <alignment horizontal="left" vertical="center"/>
      <protection locked="0"/>
    </xf>
    <xf numFmtId="164" fontId="0" fillId="0" borderId="0" xfId="20" applyFont="1" applyFill="1" applyBorder="1">
      <alignment/>
      <protection/>
    </xf>
    <xf numFmtId="165" fontId="0" fillId="0" borderId="1" xfId="0" applyNumberFormat="1" applyFont="1" applyBorder="1" applyAlignment="1" applyProtection="1">
      <alignment horizontal="left" vertical="center"/>
      <protection locked="0"/>
    </xf>
    <xf numFmtId="166" fontId="0" fillId="0" borderId="1" xfId="0" applyNumberFormat="1" applyFont="1" applyBorder="1" applyAlignment="1" applyProtection="1">
      <alignment horizontal="left" vertical="center"/>
      <protection locked="0"/>
    </xf>
    <xf numFmtId="164" fontId="0" fillId="0" borderId="0" xfId="20" applyFont="1" applyFill="1" applyBorder="1" applyAlignment="1">
      <alignment horizontal="right"/>
      <protection/>
    </xf>
    <xf numFmtId="167" fontId="5" fillId="2" borderId="0" xfId="20" applyNumberFormat="1" applyFont="1" applyFill="1" applyAlignment="1">
      <alignment horizontal="center"/>
      <protection/>
    </xf>
    <xf numFmtId="167" fontId="5" fillId="2" borderId="0" xfId="20" applyNumberFormat="1" applyFont="1" applyFill="1" applyBorder="1" applyAlignment="1">
      <alignment horizontal="center"/>
      <protection/>
    </xf>
    <xf numFmtId="164" fontId="0" fillId="2" borderId="0" xfId="20" applyFont="1" applyFill="1" applyBorder="1" applyAlignment="1">
      <alignment horizontal="right"/>
      <protection/>
    </xf>
    <xf numFmtId="164" fontId="0" fillId="5" borderId="0" xfId="20" applyFont="1" applyFill="1">
      <alignment/>
      <protection/>
    </xf>
    <xf numFmtId="164" fontId="0" fillId="6" borderId="2" xfId="20" applyFont="1" applyFill="1" applyBorder="1">
      <alignment/>
      <protection/>
    </xf>
    <xf numFmtId="164" fontId="0" fillId="2" borderId="0" xfId="20" applyFont="1" applyFill="1" applyBorder="1">
      <alignment/>
      <protection/>
    </xf>
    <xf numFmtId="164" fontId="0" fillId="2" borderId="0" xfId="20" applyFont="1" applyFill="1" applyAlignment="1">
      <alignment horizontal="right"/>
      <protection/>
    </xf>
    <xf numFmtId="164" fontId="0" fillId="2" borderId="3" xfId="20" applyFont="1" applyFill="1" applyBorder="1">
      <alignment/>
      <protection/>
    </xf>
    <xf numFmtId="167" fontId="5" fillId="2" borderId="0" xfId="20" applyNumberFormat="1" applyFont="1" applyFill="1" applyAlignment="1">
      <alignment horizontal="right"/>
      <protection/>
    </xf>
    <xf numFmtId="164" fontId="0" fillId="6" borderId="4" xfId="20" applyFont="1" applyFill="1" applyBorder="1">
      <alignment/>
      <protection/>
    </xf>
    <xf numFmtId="167" fontId="0" fillId="2" borderId="0" xfId="20" applyNumberFormat="1" applyFont="1" applyFill="1">
      <alignment/>
      <protection/>
    </xf>
    <xf numFmtId="164" fontId="0" fillId="0" borderId="0" xfId="0" applyNumberFormat="1" applyFont="1" applyAlignment="1" applyProtection="1">
      <alignment horizontal="center" vertical="center"/>
      <protection hidden="1"/>
    </xf>
    <xf numFmtId="168" fontId="0" fillId="0" borderId="0" xfId="0" applyNumberFormat="1" applyFont="1" applyFill="1" applyAlignment="1" applyProtection="1">
      <alignment horizontal="center" vertical="center"/>
      <protection hidden="1"/>
    </xf>
    <xf numFmtId="169" fontId="0" fillId="0" borderId="0" xfId="0" applyNumberFormat="1" applyFont="1" applyAlignment="1" applyProtection="1">
      <alignment horizontal="center" vertical="center"/>
      <protection hidden="1"/>
    </xf>
    <xf numFmtId="170" fontId="0" fillId="0" borderId="0" xfId="0" applyNumberFormat="1" applyFont="1" applyAlignment="1" applyProtection="1">
      <alignment horizontal="center" vertical="center"/>
      <protection hidden="1"/>
    </xf>
    <xf numFmtId="170" fontId="0" fillId="0" borderId="0" xfId="0" applyNumberFormat="1" applyFont="1" applyFill="1" applyAlignment="1" applyProtection="1">
      <alignment horizontal="center" vertical="center"/>
      <protection hidden="1"/>
    </xf>
    <xf numFmtId="165" fontId="0" fillId="0" borderId="0" xfId="0" applyNumberFormat="1" applyFont="1" applyAlignment="1" applyProtection="1">
      <alignment horizontal="left" vertical="center"/>
      <protection hidden="1"/>
    </xf>
    <xf numFmtId="169" fontId="0" fillId="0" borderId="0" xfId="0" applyNumberFormat="1" applyFont="1" applyAlignment="1" applyProtection="1">
      <alignment horizontal="right" vertical="center"/>
      <protection hidden="1"/>
    </xf>
    <xf numFmtId="169" fontId="0" fillId="0" borderId="0" xfId="0" applyNumberFormat="1" applyFont="1" applyAlignment="1" applyProtection="1">
      <alignment horizontal="left" vertical="center"/>
      <protection hidden="1"/>
    </xf>
    <xf numFmtId="169" fontId="6" fillId="7" borderId="0" xfId="0" applyNumberFormat="1" applyFont="1" applyFill="1" applyAlignment="1" applyProtection="1">
      <alignment horizontal="left" vertical="center"/>
      <protection hidden="1"/>
    </xf>
    <xf numFmtId="164" fontId="6" fillId="7" borderId="0" xfId="0" applyNumberFormat="1" applyFont="1" applyFill="1" applyAlignment="1" applyProtection="1">
      <alignment horizontal="left" vertical="center"/>
      <protection hidden="1"/>
    </xf>
    <xf numFmtId="170" fontId="6" fillId="7" borderId="0" xfId="0" applyNumberFormat="1" applyFont="1" applyFill="1" applyAlignment="1" applyProtection="1">
      <alignment horizontal="left" vertical="center"/>
      <protection hidden="1"/>
    </xf>
    <xf numFmtId="171" fontId="6" fillId="7" borderId="0" xfId="0" applyNumberFormat="1" applyFont="1" applyFill="1" applyAlignment="1" applyProtection="1">
      <alignment horizontal="left" vertical="center" wrapText="1"/>
      <protection hidden="1"/>
    </xf>
    <xf numFmtId="165" fontId="6" fillId="7" borderId="0" xfId="0" applyNumberFormat="1" applyFont="1" applyFill="1" applyAlignment="1" applyProtection="1">
      <alignment horizontal="left" vertical="center"/>
      <protection hidden="1"/>
    </xf>
    <xf numFmtId="172" fontId="6" fillId="7" borderId="0" xfId="0" applyNumberFormat="1" applyFont="1" applyFill="1" applyAlignment="1" applyProtection="1">
      <alignment horizontal="left" vertical="center"/>
      <protection hidden="1"/>
    </xf>
    <xf numFmtId="165" fontId="0" fillId="0" borderId="0" xfId="0" applyNumberFormat="1" applyFont="1" applyAlignment="1" applyProtection="1">
      <alignment horizontal="center" vertical="center"/>
      <protection hidden="1"/>
    </xf>
    <xf numFmtId="169" fontId="6" fillId="7" borderId="0" xfId="0" applyNumberFormat="1" applyFont="1" applyFill="1" applyAlignment="1" applyProtection="1">
      <alignment horizontal="center" vertical="center"/>
      <protection hidden="1"/>
    </xf>
    <xf numFmtId="164" fontId="6" fillId="7" borderId="0" xfId="0" applyNumberFormat="1" applyFont="1" applyFill="1" applyAlignment="1" applyProtection="1">
      <alignment horizontal="center" vertical="center"/>
      <protection hidden="1"/>
    </xf>
    <xf numFmtId="170" fontId="6" fillId="7" borderId="0" xfId="0" applyNumberFormat="1" applyFont="1" applyFill="1" applyAlignment="1" applyProtection="1">
      <alignment horizontal="center" vertical="center"/>
      <protection hidden="1"/>
    </xf>
    <xf numFmtId="171" fontId="6" fillId="7" borderId="0" xfId="0" applyNumberFormat="1" applyFont="1" applyFill="1" applyAlignment="1" applyProtection="1">
      <alignment horizontal="center" vertical="center" wrapText="1"/>
      <protection hidden="1"/>
    </xf>
    <xf numFmtId="165" fontId="6" fillId="7" borderId="0" xfId="0" applyNumberFormat="1" applyFont="1" applyFill="1" applyAlignment="1" applyProtection="1">
      <alignment horizontal="center" vertical="center"/>
      <protection hidden="1"/>
    </xf>
    <xf numFmtId="172" fontId="6" fillId="7" borderId="0" xfId="0" applyNumberFormat="1" applyFont="1" applyFill="1" applyAlignment="1" applyProtection="1">
      <alignment horizontal="center" vertical="center"/>
      <protection hidden="1"/>
    </xf>
    <xf numFmtId="169" fontId="0" fillId="7" borderId="0" xfId="0" applyNumberFormat="1" applyFont="1" applyFill="1" applyAlignment="1" applyProtection="1">
      <alignment horizontal="center" vertical="center"/>
      <protection hidden="1"/>
    </xf>
    <xf numFmtId="168" fontId="0" fillId="8" borderId="5" xfId="0" applyNumberFormat="1" applyFont="1" applyFill="1" applyBorder="1" applyAlignment="1" applyProtection="1">
      <alignment horizontal="center" vertical="center"/>
      <protection hidden="1"/>
    </xf>
    <xf numFmtId="168" fontId="0" fillId="0" borderId="6" xfId="0" applyNumberFormat="1" applyFont="1" applyFill="1" applyBorder="1" applyAlignment="1" applyProtection="1">
      <alignment horizontal="center" vertical="center"/>
      <protection hidden="1"/>
    </xf>
    <xf numFmtId="169" fontId="0" fillId="4" borderId="1" xfId="0" applyNumberFormat="1" applyFont="1" applyFill="1" applyBorder="1" applyAlignment="1" applyProtection="1">
      <alignment horizontal="left" vertical="center"/>
      <protection hidden="1"/>
    </xf>
    <xf numFmtId="169" fontId="6" fillId="7" borderId="1" xfId="0" applyNumberFormat="1" applyFont="1" applyFill="1" applyBorder="1" applyAlignment="1" applyProtection="1">
      <alignment horizontal="left" vertical="center" wrapText="1"/>
      <protection hidden="1"/>
    </xf>
    <xf numFmtId="165" fontId="6" fillId="7" borderId="1" xfId="0" applyNumberFormat="1" applyFont="1" applyFill="1" applyBorder="1" applyAlignment="1" applyProtection="1">
      <alignment horizontal="left" vertical="center"/>
      <protection hidden="1"/>
    </xf>
    <xf numFmtId="169" fontId="0" fillId="4" borderId="1" xfId="0" applyNumberFormat="1" applyFont="1" applyFill="1" applyBorder="1" applyAlignment="1" applyProtection="1">
      <alignment horizontal="left" vertical="center" wrapText="1"/>
      <protection hidden="1"/>
    </xf>
    <xf numFmtId="165" fontId="6" fillId="7" borderId="1" xfId="0" applyNumberFormat="1" applyFont="1" applyFill="1" applyBorder="1" applyAlignment="1" applyProtection="1">
      <alignment horizontal="left" vertical="center" wrapText="1"/>
      <protection hidden="1"/>
    </xf>
    <xf numFmtId="164" fontId="0" fillId="8" borderId="5" xfId="0" applyNumberFormat="1" applyFont="1" applyFill="1" applyBorder="1" applyAlignment="1" applyProtection="1">
      <alignment horizontal="center" vertical="center" wrapText="1"/>
      <protection hidden="1"/>
    </xf>
    <xf numFmtId="168" fontId="0" fillId="8" borderId="5" xfId="0" applyNumberFormat="1" applyFont="1" applyFill="1" applyBorder="1" applyAlignment="1" applyProtection="1">
      <alignment horizontal="center" vertical="center" wrapText="1"/>
      <protection hidden="1"/>
    </xf>
    <xf numFmtId="169" fontId="0" fillId="8" borderId="5" xfId="0" applyNumberFormat="1" applyFont="1" applyFill="1" applyBorder="1" applyAlignment="1" applyProtection="1">
      <alignment horizontal="center" vertical="center" wrapText="1"/>
      <protection hidden="1"/>
    </xf>
    <xf numFmtId="170" fontId="0" fillId="8" borderId="5" xfId="0" applyNumberFormat="1" applyFont="1" applyFill="1" applyBorder="1" applyAlignment="1" applyProtection="1">
      <alignment horizontal="center" vertical="center" wrapText="1"/>
      <protection hidden="1"/>
    </xf>
    <xf numFmtId="170" fontId="0" fillId="0" borderId="6" xfId="0" applyNumberFormat="1" applyFont="1" applyFill="1" applyBorder="1" applyAlignment="1" applyProtection="1">
      <alignment horizontal="center" vertical="center" wrapText="1"/>
      <protection hidden="1"/>
    </xf>
    <xf numFmtId="170" fontId="6" fillId="7" borderId="1" xfId="0" applyNumberFormat="1" applyFont="1" applyFill="1" applyBorder="1" applyAlignment="1" applyProtection="1">
      <alignment horizontal="left" vertical="center"/>
      <protection hidden="1"/>
    </xf>
    <xf numFmtId="164" fontId="6" fillId="7" borderId="1" xfId="0" applyNumberFormat="1" applyFont="1" applyFill="1" applyBorder="1" applyAlignment="1" applyProtection="1">
      <alignment horizontal="left" vertical="center"/>
      <protection hidden="1"/>
    </xf>
    <xf numFmtId="170" fontId="6" fillId="7" borderId="7" xfId="0" applyNumberFormat="1" applyFont="1" applyFill="1" applyBorder="1" applyAlignment="1" applyProtection="1">
      <alignment horizontal="left" vertical="center" wrapText="1"/>
      <protection hidden="1"/>
    </xf>
    <xf numFmtId="169" fontId="6" fillId="7" borderId="1" xfId="0" applyNumberFormat="1" applyFont="1" applyFill="1" applyBorder="1" applyAlignment="1" applyProtection="1">
      <alignment horizontal="left" vertical="center"/>
      <protection hidden="1"/>
    </xf>
    <xf numFmtId="171" fontId="6" fillId="7" borderId="1" xfId="0" applyNumberFormat="1" applyFont="1" applyFill="1" applyBorder="1" applyAlignment="1" applyProtection="1">
      <alignment horizontal="left" vertical="center" wrapText="1"/>
      <protection hidden="1"/>
    </xf>
    <xf numFmtId="172" fontId="6" fillId="7" borderId="1" xfId="0" applyNumberFormat="1" applyFont="1" applyFill="1" applyBorder="1" applyAlignment="1" applyProtection="1">
      <alignment horizontal="left" vertical="center"/>
      <protection hidden="1"/>
    </xf>
    <xf numFmtId="164" fontId="0" fillId="0" borderId="5" xfId="0" applyNumberFormat="1" applyFont="1" applyBorder="1" applyAlignment="1" applyProtection="1">
      <alignment horizontal="center" vertical="center"/>
      <protection hidden="1"/>
    </xf>
    <xf numFmtId="168" fontId="0" fillId="0" borderId="5" xfId="0" applyNumberFormat="1" applyFont="1" applyFill="1" applyBorder="1" applyAlignment="1" applyProtection="1">
      <alignment horizontal="center" vertical="center"/>
      <protection locked="0"/>
    </xf>
    <xf numFmtId="173" fontId="0" fillId="0" borderId="5" xfId="0" applyNumberFormat="1" applyFont="1" applyFill="1" applyBorder="1" applyAlignment="1" applyProtection="1">
      <alignment horizontal="center" vertical="center"/>
      <protection locked="0"/>
    </xf>
    <xf numFmtId="169" fontId="0" fillId="0" borderId="5" xfId="0" applyNumberFormat="1" applyFont="1" applyBorder="1" applyAlignment="1" applyProtection="1">
      <alignment horizontal="center" vertical="center"/>
      <protection locked="0"/>
    </xf>
    <xf numFmtId="170" fontId="0" fillId="0" borderId="5" xfId="0" applyNumberFormat="1" applyFont="1" applyBorder="1" applyAlignment="1" applyProtection="1">
      <alignment horizontal="center" vertical="center"/>
      <protection locked="0"/>
    </xf>
    <xf numFmtId="170" fontId="0" fillId="0" borderId="0" xfId="0" applyNumberFormat="1" applyFont="1" applyFill="1" applyAlignment="1" applyProtection="1">
      <alignment horizontal="center" vertical="center"/>
      <protection locked="0"/>
    </xf>
    <xf numFmtId="172" fontId="0" fillId="0" borderId="1" xfId="0" applyNumberFormat="1" applyFont="1" applyBorder="1" applyAlignment="1" applyProtection="1">
      <alignment horizontal="left" vertical="center"/>
      <protection locked="0"/>
    </xf>
    <xf numFmtId="169" fontId="0" fillId="0" borderId="1" xfId="0" applyNumberFormat="1" applyFont="1" applyBorder="1" applyAlignment="1" applyProtection="1">
      <alignment horizontal="right" vertical="center"/>
      <protection hidden="1"/>
    </xf>
    <xf numFmtId="169" fontId="0" fillId="0" borderId="1" xfId="0" applyNumberFormat="1" applyFont="1" applyBorder="1" applyAlignment="1" applyProtection="1">
      <alignment horizontal="center" vertical="center"/>
      <protection hidden="1"/>
    </xf>
    <xf numFmtId="169" fontId="0" fillId="0" borderId="1" xfId="0" applyNumberFormat="1" applyFont="1" applyBorder="1" applyAlignment="1" applyProtection="1">
      <alignment horizontal="left" vertical="center"/>
      <protection hidden="1"/>
    </xf>
    <xf numFmtId="171" fontId="6" fillId="7" borderId="1" xfId="0" applyNumberFormat="1" applyFont="1" applyFill="1" applyBorder="1" applyAlignment="1" applyProtection="1">
      <alignment horizontal="left" vertical="center"/>
      <protection hidden="1"/>
    </xf>
    <xf numFmtId="172" fontId="0" fillId="0" borderId="8" xfId="0" applyNumberFormat="1" applyFont="1" applyBorder="1" applyAlignment="1" applyProtection="1">
      <alignment horizontal="left" vertical="center"/>
      <protection locked="0"/>
    </xf>
    <xf numFmtId="165" fontId="0" fillId="0" borderId="8" xfId="0" applyNumberFormat="1" applyFont="1" applyBorder="1" applyAlignment="1" applyProtection="1">
      <alignment horizontal="left" vertical="center"/>
      <protection locked="0"/>
    </xf>
    <xf numFmtId="169" fontId="0" fillId="0" borderId="8" xfId="0" applyNumberFormat="1" applyFont="1" applyBorder="1" applyAlignment="1" applyProtection="1">
      <alignment horizontal="right" vertical="center"/>
      <protection hidden="1"/>
    </xf>
    <xf numFmtId="169" fontId="0" fillId="0" borderId="8" xfId="0" applyNumberFormat="1" applyFont="1" applyBorder="1" applyAlignment="1" applyProtection="1">
      <alignment horizontal="center" vertical="center"/>
      <protection hidden="1"/>
    </xf>
    <xf numFmtId="169" fontId="0" fillId="0" borderId="8" xfId="0" applyNumberFormat="1" applyFont="1" applyBorder="1" applyAlignment="1" applyProtection="1">
      <alignment horizontal="left" vertical="center"/>
      <protection hidden="1"/>
    </xf>
    <xf numFmtId="169" fontId="6" fillId="7" borderId="8" xfId="0" applyNumberFormat="1" applyFont="1" applyFill="1" applyBorder="1" applyAlignment="1" applyProtection="1">
      <alignment horizontal="left" vertical="center"/>
      <protection hidden="1"/>
    </xf>
    <xf numFmtId="164" fontId="6" fillId="7" borderId="8" xfId="0" applyNumberFormat="1" applyFont="1" applyFill="1" applyBorder="1" applyAlignment="1" applyProtection="1">
      <alignment horizontal="left" vertical="center"/>
      <protection hidden="1"/>
    </xf>
    <xf numFmtId="165" fontId="6" fillId="7" borderId="8" xfId="0" applyNumberFormat="1" applyFont="1" applyFill="1" applyBorder="1" applyAlignment="1" applyProtection="1">
      <alignment horizontal="left" vertical="center"/>
      <protection hidden="1"/>
    </xf>
    <xf numFmtId="171" fontId="6" fillId="7" borderId="8" xfId="0" applyNumberFormat="1" applyFont="1" applyFill="1" applyBorder="1" applyAlignment="1" applyProtection="1">
      <alignment horizontal="left" vertical="center"/>
      <protection hidden="1"/>
    </xf>
    <xf numFmtId="172" fontId="6" fillId="7" borderId="8" xfId="0" applyNumberFormat="1" applyFont="1" applyFill="1" applyBorder="1" applyAlignment="1" applyProtection="1">
      <alignment horizontal="left" vertical="center"/>
      <protection hidden="1"/>
    </xf>
    <xf numFmtId="172" fontId="0" fillId="0" borderId="9" xfId="0" applyNumberFormat="1" applyFont="1" applyBorder="1" applyAlignment="1" applyProtection="1">
      <alignment horizontal="left" vertical="center"/>
      <protection locked="0"/>
    </xf>
    <xf numFmtId="165" fontId="0" fillId="0" borderId="9" xfId="0" applyNumberFormat="1" applyFont="1" applyBorder="1" applyAlignment="1" applyProtection="1">
      <alignment horizontal="left" vertical="center"/>
      <protection locked="0"/>
    </xf>
    <xf numFmtId="169" fontId="0" fillId="0" borderId="9" xfId="0" applyNumberFormat="1" applyFont="1" applyBorder="1" applyAlignment="1" applyProtection="1">
      <alignment horizontal="right" vertical="center"/>
      <protection hidden="1"/>
    </xf>
    <xf numFmtId="169" fontId="0" fillId="0" borderId="9" xfId="0" applyNumberFormat="1" applyFont="1" applyBorder="1" applyAlignment="1" applyProtection="1">
      <alignment horizontal="center" vertical="center"/>
      <protection hidden="1"/>
    </xf>
    <xf numFmtId="169" fontId="6" fillId="7" borderId="9" xfId="0" applyNumberFormat="1" applyFont="1" applyFill="1" applyBorder="1" applyAlignment="1" applyProtection="1">
      <alignment horizontal="left" vertical="center"/>
      <protection hidden="1"/>
    </xf>
    <xf numFmtId="164" fontId="6" fillId="7" borderId="9" xfId="0" applyNumberFormat="1" applyFont="1" applyFill="1" applyBorder="1" applyAlignment="1" applyProtection="1">
      <alignment horizontal="left" vertical="center"/>
      <protection hidden="1"/>
    </xf>
    <xf numFmtId="165" fontId="6" fillId="7" borderId="9" xfId="0" applyNumberFormat="1" applyFont="1" applyFill="1" applyBorder="1" applyAlignment="1" applyProtection="1">
      <alignment horizontal="left" vertical="center"/>
      <protection hidden="1"/>
    </xf>
    <xf numFmtId="171" fontId="6" fillId="7" borderId="9" xfId="0" applyNumberFormat="1" applyFont="1" applyFill="1" applyBorder="1" applyAlignment="1" applyProtection="1">
      <alignment horizontal="left" vertical="center"/>
      <protection hidden="1"/>
    </xf>
    <xf numFmtId="172" fontId="6" fillId="7" borderId="9" xfId="0" applyNumberFormat="1" applyFont="1" applyFill="1" applyBorder="1" applyAlignment="1" applyProtection="1">
      <alignment horizontal="left" vertical="center"/>
      <protection hidden="1"/>
    </xf>
    <xf numFmtId="169" fontId="6" fillId="7" borderId="0" xfId="0" applyNumberFormat="1" applyFont="1" applyFill="1" applyAlignment="1" applyProtection="1">
      <alignment horizontal="right" vertical="center"/>
      <protection hidden="1"/>
    </xf>
    <xf numFmtId="164" fontId="6" fillId="7" borderId="0" xfId="0" applyNumberFormat="1" applyFont="1" applyFill="1" applyAlignment="1" applyProtection="1">
      <alignment horizontal="right" vertical="center"/>
      <protection hidden="1"/>
    </xf>
    <xf numFmtId="170" fontId="6" fillId="7" borderId="0" xfId="0" applyNumberFormat="1" applyFont="1" applyFill="1" applyAlignment="1" applyProtection="1">
      <alignment horizontal="right" vertical="center"/>
      <protection hidden="1"/>
    </xf>
    <xf numFmtId="171" fontId="6" fillId="7" borderId="0" xfId="0" applyNumberFormat="1" applyFont="1" applyFill="1" applyAlignment="1" applyProtection="1">
      <alignment horizontal="right" vertical="center" wrapText="1"/>
      <protection hidden="1"/>
    </xf>
    <xf numFmtId="165" fontId="6" fillId="7" borderId="0" xfId="0" applyNumberFormat="1" applyFont="1" applyFill="1" applyAlignment="1" applyProtection="1">
      <alignment horizontal="right" vertical="center"/>
      <protection hidden="1"/>
    </xf>
    <xf numFmtId="172" fontId="6" fillId="7" borderId="0" xfId="0" applyNumberFormat="1" applyFont="1" applyFill="1" applyAlignment="1" applyProtection="1">
      <alignment horizontal="right" vertical="center"/>
      <protection hidden="1"/>
    </xf>
    <xf numFmtId="169" fontId="0" fillId="7" borderId="0" xfId="0" applyNumberFormat="1" applyFont="1" applyFill="1" applyAlignment="1" applyProtection="1">
      <alignment horizontal="right" vertical="center"/>
      <protection hidden="1"/>
    </xf>
    <xf numFmtId="169" fontId="6" fillId="7" borderId="1" xfId="0" applyNumberFormat="1" applyFont="1" applyFill="1" applyBorder="1" applyAlignment="1" applyProtection="1">
      <alignment horizontal="right" vertical="center"/>
      <protection hidden="1"/>
    </xf>
    <xf numFmtId="164" fontId="6" fillId="7" borderId="1" xfId="0" applyNumberFormat="1" applyFont="1" applyFill="1" applyBorder="1" applyAlignment="1" applyProtection="1">
      <alignment horizontal="right" vertical="center"/>
      <protection hidden="1"/>
    </xf>
    <xf numFmtId="165" fontId="6" fillId="7" borderId="1" xfId="0" applyNumberFormat="1" applyFont="1" applyFill="1" applyBorder="1" applyAlignment="1" applyProtection="1">
      <alignment horizontal="right" vertical="center"/>
      <protection hidden="1"/>
    </xf>
    <xf numFmtId="171" fontId="6" fillId="7" borderId="1" xfId="0" applyNumberFormat="1" applyFont="1" applyFill="1" applyBorder="1" applyAlignment="1" applyProtection="1">
      <alignment horizontal="right" vertical="center"/>
      <protection hidden="1"/>
    </xf>
    <xf numFmtId="172" fontId="6" fillId="7" borderId="1" xfId="0" applyNumberFormat="1" applyFont="1" applyFill="1" applyBorder="1" applyAlignment="1" applyProtection="1">
      <alignment horizontal="right" vertical="center"/>
      <protection hidden="1"/>
    </xf>
    <xf numFmtId="165" fontId="0" fillId="0" borderId="10" xfId="0" applyNumberFormat="1" applyFont="1" applyBorder="1" applyAlignment="1" applyProtection="1">
      <alignment horizontal="left" vertical="center"/>
      <protection locked="0"/>
    </xf>
    <xf numFmtId="169" fontId="0" fillId="0" borderId="10" xfId="0" applyNumberFormat="1" applyFont="1" applyBorder="1" applyAlignment="1" applyProtection="1">
      <alignment horizontal="right" vertical="center"/>
      <protection hidden="1"/>
    </xf>
    <xf numFmtId="169" fontId="0" fillId="0" borderId="10" xfId="0" applyNumberFormat="1" applyFont="1" applyBorder="1" applyAlignment="1" applyProtection="1">
      <alignment horizontal="center" vertical="center"/>
      <protection hidden="1"/>
    </xf>
    <xf numFmtId="169" fontId="6" fillId="7" borderId="10" xfId="0" applyNumberFormat="1" applyFont="1" applyFill="1" applyBorder="1" applyAlignment="1" applyProtection="1">
      <alignment horizontal="left" vertical="center"/>
      <protection hidden="1"/>
    </xf>
    <xf numFmtId="164" fontId="6" fillId="7" borderId="10" xfId="0" applyNumberFormat="1" applyFont="1" applyFill="1" applyBorder="1" applyAlignment="1" applyProtection="1">
      <alignment horizontal="left" vertical="center"/>
      <protection hidden="1"/>
    </xf>
    <xf numFmtId="165" fontId="6" fillId="7" borderId="10" xfId="0" applyNumberFormat="1" applyFont="1" applyFill="1" applyBorder="1" applyAlignment="1" applyProtection="1">
      <alignment horizontal="left" vertical="center"/>
      <protection hidden="1"/>
    </xf>
    <xf numFmtId="171" fontId="6" fillId="7" borderId="10" xfId="0" applyNumberFormat="1" applyFont="1" applyFill="1" applyBorder="1" applyAlignment="1" applyProtection="1">
      <alignment horizontal="left" vertical="center"/>
      <protection hidden="1"/>
    </xf>
    <xf numFmtId="172" fontId="6" fillId="7" borderId="10" xfId="0" applyNumberFormat="1" applyFont="1" applyFill="1" applyBorder="1" applyAlignment="1" applyProtection="1">
      <alignment horizontal="left" vertical="center"/>
      <protection hidden="1"/>
    </xf>
    <xf numFmtId="169" fontId="0" fillId="7" borderId="0" xfId="0" applyNumberFormat="1" applyFont="1" applyFill="1" applyAlignment="1" applyProtection="1">
      <alignment horizontal="left" vertical="center"/>
      <protection hidden="1"/>
    </xf>
    <xf numFmtId="172" fontId="0" fillId="0" borderId="11" xfId="0" applyNumberFormat="1" applyFont="1" applyBorder="1" applyAlignment="1" applyProtection="1">
      <alignment horizontal="left" vertical="center"/>
      <protection locked="0"/>
    </xf>
    <xf numFmtId="165" fontId="0" fillId="0" borderId="11" xfId="0" applyNumberFormat="1" applyFont="1" applyBorder="1" applyAlignment="1" applyProtection="1">
      <alignment horizontal="left" vertical="center"/>
      <protection locked="0"/>
    </xf>
    <xf numFmtId="169" fontId="0" fillId="0" borderId="11" xfId="0" applyNumberFormat="1" applyFont="1" applyBorder="1" applyAlignment="1" applyProtection="1">
      <alignment horizontal="right" vertical="center"/>
      <protection hidden="1"/>
    </xf>
    <xf numFmtId="172" fontId="0" fillId="0" borderId="10" xfId="0" applyNumberFormat="1" applyFont="1" applyBorder="1" applyAlignment="1" applyProtection="1">
      <alignment horizontal="left" vertical="center"/>
      <protection locked="0"/>
    </xf>
    <xf numFmtId="167" fontId="5" fillId="0" borderId="0" xfId="20" applyNumberFormat="1" applyFont="1" applyFill="1" applyBorder="1" applyAlignment="1">
      <alignment horizontal="right"/>
      <protection/>
    </xf>
    <xf numFmtId="164" fontId="0" fillId="0" borderId="0" xfId="0" applyNumberFormat="1" applyFont="1" applyAlignment="1" applyProtection="1">
      <alignment horizontal="left" vertical="center"/>
      <protection hidden="1"/>
    </xf>
    <xf numFmtId="164" fontId="0" fillId="4" borderId="1" xfId="0" applyNumberFormat="1" applyFont="1" applyFill="1" applyBorder="1" applyAlignment="1" applyProtection="1">
      <alignment horizontal="left" vertical="center"/>
      <protection hidden="1"/>
    </xf>
    <xf numFmtId="164" fontId="0" fillId="0" borderId="1" xfId="0" applyNumberFormat="1" applyFont="1" applyBorder="1" applyAlignment="1" applyProtection="1">
      <alignment horizontal="left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CrossStyle200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N72"/>
  <sheetViews>
    <sheetView showGridLines="0" zoomScale="90" zoomScaleNormal="90" workbookViewId="0" topLeftCell="A1">
      <selection activeCell="I7" sqref="I7"/>
    </sheetView>
  </sheetViews>
  <sheetFormatPr defaultColWidth="12" defaultRowHeight="9.75" customHeight="1"/>
  <cols>
    <col min="1" max="2" width="6.83203125" style="1" customWidth="1"/>
    <col min="3" max="3" width="14.83203125" style="1" customWidth="1"/>
    <col min="4" max="4" width="2.83203125" style="1" customWidth="1"/>
    <col min="5" max="5" width="14.83203125" style="1" customWidth="1"/>
    <col min="6" max="6" width="2.83203125" style="1" customWidth="1"/>
    <col min="7" max="7" width="14.83203125" style="1" customWidth="1"/>
    <col min="8" max="8" width="2.83203125" style="1" customWidth="1"/>
    <col min="9" max="9" width="14.83203125" style="1" customWidth="1"/>
    <col min="10" max="10" width="2.83203125" style="1" customWidth="1"/>
    <col min="11" max="11" width="11.5" style="1" customWidth="1"/>
    <col min="12" max="12" width="8.66015625" style="1" customWidth="1"/>
    <col min="13" max="13" width="14.83203125" style="1" customWidth="1"/>
    <col min="14" max="16384" width="12" style="1" customWidth="1"/>
  </cols>
  <sheetData>
    <row r="1" spans="1:14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3.5" customHeight="1"/>
    <row r="4" spans="1:13" ht="13.5" customHeight="1">
      <c r="A4" s="4" t="s">
        <v>2</v>
      </c>
      <c r="B4" s="4"/>
      <c r="C4" s="4"/>
      <c r="D4" s="5" t="s">
        <v>3</v>
      </c>
      <c r="E4" s="5"/>
      <c r="F4" s="5"/>
      <c r="G4" s="5"/>
      <c r="H4" s="5"/>
      <c r="I4" s="6"/>
      <c r="J4" s="6"/>
      <c r="K4" s="6"/>
      <c r="L4" s="6"/>
      <c r="M4" s="6"/>
    </row>
    <row r="5" spans="1:13" ht="13.5" customHeight="1">
      <c r="A5" s="4" t="s">
        <v>4</v>
      </c>
      <c r="B5" s="4"/>
      <c r="C5" s="4"/>
      <c r="D5" s="7" t="s">
        <v>5</v>
      </c>
      <c r="E5" s="7"/>
      <c r="F5" s="7"/>
      <c r="G5" s="7"/>
      <c r="H5" s="7"/>
      <c r="I5" s="6"/>
      <c r="J5" s="6"/>
      <c r="K5" s="6"/>
      <c r="L5" s="6"/>
      <c r="M5" s="6"/>
    </row>
    <row r="6" spans="1:13" ht="13.5" customHeight="1">
      <c r="A6" s="4" t="s">
        <v>6</v>
      </c>
      <c r="B6" s="4"/>
      <c r="C6" s="4"/>
      <c r="D6" s="8">
        <v>170</v>
      </c>
      <c r="E6" s="8"/>
      <c r="F6" s="8"/>
      <c r="G6" s="8"/>
      <c r="H6" s="8"/>
      <c r="I6" s="6"/>
      <c r="J6" s="6"/>
      <c r="K6" s="6"/>
      <c r="L6" s="6"/>
      <c r="M6" s="6"/>
    </row>
    <row r="7" spans="1:13" ht="13.5" customHeight="1">
      <c r="A7" s="4" t="s">
        <v>7</v>
      </c>
      <c r="B7" s="4"/>
      <c r="C7" s="4"/>
      <c r="D7" s="8">
        <v>30</v>
      </c>
      <c r="E7" s="8"/>
      <c r="F7" s="8"/>
      <c r="G7" s="8"/>
      <c r="H7" s="8"/>
      <c r="I7" s="6"/>
      <c r="J7" s="6"/>
      <c r="K7" s="6"/>
      <c r="L7" s="6"/>
      <c r="M7" s="6"/>
    </row>
    <row r="8" spans="1:13" ht="13.5" customHeight="1">
      <c r="A8" s="4" t="s">
        <v>8</v>
      </c>
      <c r="B8" s="4"/>
      <c r="C8" s="4"/>
      <c r="D8" s="8">
        <v>18</v>
      </c>
      <c r="E8" s="8"/>
      <c r="F8" s="8"/>
      <c r="G8" s="8"/>
      <c r="H8" s="8"/>
      <c r="I8" s="6"/>
      <c r="J8" s="6"/>
      <c r="K8" s="6"/>
      <c r="L8" s="6"/>
      <c r="M8" s="6"/>
    </row>
    <row r="9" spans="1:13" ht="13.5" customHeight="1">
      <c r="A9" s="4" t="s">
        <v>9</v>
      </c>
      <c r="B9" s="4"/>
      <c r="C9" s="4"/>
      <c r="D9" s="8">
        <f>D6/9.7</f>
        <v>17.52577319587629</v>
      </c>
      <c r="E9" s="8"/>
      <c r="F9" s="8"/>
      <c r="G9" s="8"/>
      <c r="H9" s="8"/>
      <c r="I9" s="6"/>
      <c r="J9" s="6"/>
      <c r="K9" s="6"/>
      <c r="L9" s="6"/>
      <c r="M9" s="6"/>
    </row>
    <row r="10" spans="1:13" ht="11.25" customHeight="1">
      <c r="A10" s="9"/>
      <c r="B10" s="9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2" customHeight="1">
      <c r="A11" s="1" t="s">
        <v>10</v>
      </c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2" customHeight="1">
      <c r="A12" s="12" t="s">
        <v>11</v>
      </c>
      <c r="B12" s="12"/>
      <c r="C12" s="13" t="s">
        <v>12</v>
      </c>
      <c r="D12" s="14">
        <v>0</v>
      </c>
      <c r="K12" s="15"/>
      <c r="L12" s="15"/>
      <c r="M12" s="15"/>
    </row>
    <row r="13" spans="1:13" ht="12" customHeight="1">
      <c r="A13" s="16"/>
      <c r="B13" s="16"/>
      <c r="D13" s="17"/>
      <c r="K13" s="15"/>
      <c r="L13" s="15"/>
      <c r="M13" s="15"/>
    </row>
    <row r="14" spans="1:13" ht="12" customHeight="1">
      <c r="A14" s="16" t="s">
        <v>13</v>
      </c>
      <c r="B14" s="16"/>
      <c r="D14" s="17"/>
      <c r="E14" s="13" t="s">
        <v>14</v>
      </c>
      <c r="F14" s="14">
        <v>3</v>
      </c>
      <c r="G14" s="1" t="s">
        <v>11</v>
      </c>
      <c r="L14" s="15"/>
      <c r="M14" s="15"/>
    </row>
    <row r="15" spans="1:13" ht="12" customHeight="1">
      <c r="A15" s="18"/>
      <c r="B15" s="18"/>
      <c r="D15" s="17"/>
      <c r="F15" s="17"/>
      <c r="L15" s="15"/>
      <c r="M15" s="15"/>
    </row>
    <row r="16" spans="1:13" ht="12" customHeight="1">
      <c r="A16" s="12"/>
      <c r="B16" s="12"/>
      <c r="C16" s="13" t="s">
        <v>14</v>
      </c>
      <c r="D16" s="19">
        <v>3</v>
      </c>
      <c r="F16" s="17"/>
      <c r="L16" s="15"/>
      <c r="M16" s="15"/>
    </row>
    <row r="17" spans="1:13" ht="12" customHeight="1">
      <c r="A17" s="16"/>
      <c r="B17" s="16"/>
      <c r="F17" s="17"/>
      <c r="L17" s="15"/>
      <c r="M17" s="15"/>
    </row>
    <row r="18" spans="1:13" ht="12" customHeight="1">
      <c r="A18" s="16"/>
      <c r="B18" s="12"/>
      <c r="F18" s="17"/>
      <c r="G18" s="13" t="s">
        <v>14</v>
      </c>
      <c r="H18" s="14">
        <v>0</v>
      </c>
      <c r="I18" s="1" t="s">
        <v>11</v>
      </c>
      <c r="L18" s="15"/>
      <c r="M18" s="15"/>
    </row>
    <row r="19" spans="1:13" ht="12" customHeight="1">
      <c r="A19" s="18"/>
      <c r="B19" s="18"/>
      <c r="F19" s="17"/>
      <c r="H19" s="17"/>
      <c r="L19" s="15"/>
      <c r="M19" s="15"/>
    </row>
    <row r="20" spans="1:13" ht="12" customHeight="1">
      <c r="A20" s="12" t="s">
        <v>11</v>
      </c>
      <c r="B20" s="12"/>
      <c r="C20" s="13" t="s">
        <v>15</v>
      </c>
      <c r="D20" s="14">
        <v>3</v>
      </c>
      <c r="F20" s="17"/>
      <c r="H20" s="17"/>
      <c r="L20" s="16" t="s">
        <v>16</v>
      </c>
      <c r="M20" s="13" t="s">
        <v>17</v>
      </c>
    </row>
    <row r="21" spans="4:12" ht="12" customHeight="1">
      <c r="D21" s="17"/>
      <c r="F21" s="17"/>
      <c r="H21" s="17"/>
      <c r="L21" s="16"/>
    </row>
    <row r="22" spans="2:13" ht="12" customHeight="1">
      <c r="B22" s="15"/>
      <c r="D22" s="17"/>
      <c r="E22" s="13" t="s">
        <v>15</v>
      </c>
      <c r="F22" s="19">
        <v>0</v>
      </c>
      <c r="H22" s="17"/>
      <c r="L22" s="15"/>
      <c r="M22" s="15"/>
    </row>
    <row r="23" spans="1:13" ht="12" customHeight="1">
      <c r="A23" s="6"/>
      <c r="B23" s="6"/>
      <c r="D23" s="17"/>
      <c r="H23" s="17"/>
      <c r="L23" s="16" t="s">
        <v>18</v>
      </c>
      <c r="M23" s="13" t="s">
        <v>19</v>
      </c>
    </row>
    <row r="24" spans="1:13" ht="12" customHeight="1">
      <c r="A24" s="6"/>
      <c r="B24" s="6"/>
      <c r="C24" s="13" t="s">
        <v>20</v>
      </c>
      <c r="D24" s="19">
        <v>0</v>
      </c>
      <c r="H24" s="17"/>
      <c r="L24" s="15"/>
      <c r="M24" s="15"/>
    </row>
    <row r="25" spans="1:13" ht="12" customHeight="1">
      <c r="A25" s="6"/>
      <c r="B25" s="6"/>
      <c r="H25" s="17"/>
      <c r="L25" s="15"/>
      <c r="M25" s="15"/>
    </row>
    <row r="26" spans="1:13" ht="12" customHeight="1">
      <c r="A26" s="6"/>
      <c r="B26" s="6"/>
      <c r="H26" s="17"/>
      <c r="I26" s="13" t="s">
        <v>17</v>
      </c>
      <c r="J26" s="14">
        <v>2</v>
      </c>
      <c r="K26" s="1" t="s">
        <v>11</v>
      </c>
      <c r="L26" s="12" t="s">
        <v>21</v>
      </c>
      <c r="M26" s="13" t="s">
        <v>14</v>
      </c>
    </row>
    <row r="27" spans="1:12" ht="12" customHeight="1">
      <c r="A27" s="6"/>
      <c r="B27" s="6"/>
      <c r="H27" s="17"/>
      <c r="J27" s="17"/>
      <c r="L27" s="12"/>
    </row>
    <row r="28" spans="1:13" ht="12" customHeight="1">
      <c r="A28" s="12" t="s">
        <v>11</v>
      </c>
      <c r="B28" s="12"/>
      <c r="C28" s="13" t="s">
        <v>22</v>
      </c>
      <c r="D28" s="14">
        <v>2</v>
      </c>
      <c r="G28" s="20"/>
      <c r="H28" s="17"/>
      <c r="J28" s="17"/>
      <c r="L28" s="12"/>
      <c r="M28" s="15"/>
    </row>
    <row r="29" spans="1:13" ht="12" customHeight="1">
      <c r="A29" s="16"/>
      <c r="B29" s="16"/>
      <c r="D29" s="17"/>
      <c r="H29" s="17"/>
      <c r="J29" s="17"/>
      <c r="L29" s="12" t="s">
        <v>23</v>
      </c>
      <c r="M29" s="13" t="s">
        <v>24</v>
      </c>
    </row>
    <row r="30" spans="1:13" ht="12" customHeight="1">
      <c r="A30" s="16" t="s">
        <v>13</v>
      </c>
      <c r="B30" s="16"/>
      <c r="D30" s="17"/>
      <c r="E30" s="13" t="s">
        <v>22</v>
      </c>
      <c r="F30" s="14">
        <v>0</v>
      </c>
      <c r="G30" s="20" t="s">
        <v>11</v>
      </c>
      <c r="H30" s="17"/>
      <c r="J30" s="17"/>
      <c r="L30" s="15"/>
      <c r="M30" s="15"/>
    </row>
    <row r="31" spans="1:13" ht="12" customHeight="1">
      <c r="A31" s="18"/>
      <c r="B31" s="18"/>
      <c r="D31" s="17"/>
      <c r="F31" s="17"/>
      <c r="G31" s="20"/>
      <c r="H31" s="17"/>
      <c r="J31" s="17"/>
      <c r="L31" s="15"/>
      <c r="M31" s="15"/>
    </row>
    <row r="32" spans="1:13" ht="12" customHeight="1">
      <c r="A32" s="12"/>
      <c r="B32" s="12"/>
      <c r="C32" s="13" t="s">
        <v>25</v>
      </c>
      <c r="D32" s="19">
        <v>1</v>
      </c>
      <c r="F32" s="17"/>
      <c r="H32" s="17"/>
      <c r="J32" s="17"/>
      <c r="L32" s="16" t="s">
        <v>26</v>
      </c>
      <c r="M32" s="13" t="s">
        <v>15</v>
      </c>
    </row>
    <row r="33" spans="1:12" ht="12" customHeight="1">
      <c r="A33" s="16"/>
      <c r="B33" s="16"/>
      <c r="F33" s="17"/>
      <c r="H33" s="17"/>
      <c r="J33" s="17"/>
      <c r="L33" s="16"/>
    </row>
    <row r="34" spans="1:13" ht="12" customHeight="1">
      <c r="A34" s="16"/>
      <c r="B34" s="12"/>
      <c r="F34" s="17"/>
      <c r="G34" s="13" t="s">
        <v>17</v>
      </c>
      <c r="H34" s="19">
        <v>3</v>
      </c>
      <c r="J34" s="17"/>
      <c r="L34" s="15"/>
      <c r="M34" s="15"/>
    </row>
    <row r="35" spans="1:13" ht="12" customHeight="1">
      <c r="A35" s="18"/>
      <c r="B35" s="18"/>
      <c r="F35" s="17"/>
      <c r="J35" s="17"/>
      <c r="L35" s="16" t="s">
        <v>26</v>
      </c>
      <c r="M35" s="13" t="s">
        <v>22</v>
      </c>
    </row>
    <row r="36" spans="1:13" ht="12" customHeight="1">
      <c r="A36" s="12" t="s">
        <v>11</v>
      </c>
      <c r="B36" s="12"/>
      <c r="C36" s="13" t="s">
        <v>17</v>
      </c>
      <c r="D36" s="14">
        <v>3</v>
      </c>
      <c r="F36" s="17"/>
      <c r="J36" s="17"/>
      <c r="L36" s="15"/>
      <c r="M36" s="15"/>
    </row>
    <row r="37" spans="4:13" ht="12" customHeight="1">
      <c r="D37" s="17"/>
      <c r="F37" s="17"/>
      <c r="J37" s="17"/>
      <c r="L37" s="15"/>
      <c r="M37" s="15"/>
    </row>
    <row r="38" spans="2:13" ht="12" customHeight="1">
      <c r="B38" s="15"/>
      <c r="D38" s="17"/>
      <c r="E38" s="13" t="s">
        <v>17</v>
      </c>
      <c r="F38" s="19">
        <v>3</v>
      </c>
      <c r="J38" s="17"/>
      <c r="L38" s="12" t="s">
        <v>26</v>
      </c>
      <c r="M38" s="13" t="s">
        <v>27</v>
      </c>
    </row>
    <row r="39" spans="1:12" ht="12" customHeight="1">
      <c r="A39" s="6"/>
      <c r="B39" s="6"/>
      <c r="D39" s="17"/>
      <c r="J39" s="17"/>
      <c r="L39" s="12"/>
    </row>
    <row r="40" spans="1:13" ht="12" customHeight="1">
      <c r="A40" s="6"/>
      <c r="B40" s="6"/>
      <c r="C40" s="13" t="s">
        <v>28</v>
      </c>
      <c r="D40" s="19">
        <v>0</v>
      </c>
      <c r="J40" s="17"/>
      <c r="L40" s="12"/>
      <c r="M40" s="15"/>
    </row>
    <row r="41" spans="1:13" ht="12" customHeight="1">
      <c r="A41" s="16"/>
      <c r="B41" s="16"/>
      <c r="J41" s="17"/>
      <c r="L41" s="12" t="s">
        <v>26</v>
      </c>
      <c r="M41" s="13" t="s">
        <v>29</v>
      </c>
    </row>
    <row r="42" spans="1:12" ht="12" customHeight="1">
      <c r="A42" s="16"/>
      <c r="B42" s="12"/>
      <c r="J42" s="17"/>
      <c r="K42" s="1" t="s">
        <v>30</v>
      </c>
      <c r="L42" s="16"/>
    </row>
    <row r="43" spans="1:13" ht="12" customHeight="1">
      <c r="A43" s="18"/>
      <c r="B43" s="18"/>
      <c r="J43" s="17"/>
      <c r="K43" s="15"/>
      <c r="L43" s="15"/>
      <c r="M43" s="15"/>
    </row>
    <row r="44" spans="1:13" ht="12" customHeight="1">
      <c r="A44" s="12" t="s">
        <v>11</v>
      </c>
      <c r="B44" s="12"/>
      <c r="C44" s="13" t="s">
        <v>31</v>
      </c>
      <c r="D44" s="14">
        <v>0</v>
      </c>
      <c r="J44" s="17"/>
      <c r="K44" s="15"/>
      <c r="L44" s="15"/>
      <c r="M44" s="15"/>
    </row>
    <row r="45" spans="1:13" ht="12" customHeight="1">
      <c r="A45" s="16"/>
      <c r="B45" s="16"/>
      <c r="D45" s="17"/>
      <c r="J45" s="17"/>
      <c r="K45" s="15"/>
      <c r="L45" s="15"/>
      <c r="M45" s="15"/>
    </row>
    <row r="46" spans="1:13" ht="12" customHeight="1">
      <c r="A46" s="16" t="s">
        <v>13</v>
      </c>
      <c r="B46" s="16"/>
      <c r="D46" s="17"/>
      <c r="E46" s="13" t="s">
        <v>24</v>
      </c>
      <c r="F46" s="14">
        <v>2</v>
      </c>
      <c r="G46" s="1" t="s">
        <v>11</v>
      </c>
      <c r="J46" s="17"/>
      <c r="K46" s="15"/>
      <c r="L46" s="15"/>
      <c r="M46" s="15"/>
    </row>
    <row r="47" spans="1:13" ht="12" customHeight="1">
      <c r="A47" s="18"/>
      <c r="B47" s="18"/>
      <c r="D47" s="17"/>
      <c r="F47" s="17"/>
      <c r="J47" s="17"/>
      <c r="K47" s="15"/>
      <c r="L47" s="15"/>
      <c r="M47" s="15"/>
    </row>
    <row r="48" spans="1:13" ht="12" customHeight="1">
      <c r="A48" s="12"/>
      <c r="B48" s="12"/>
      <c r="C48" s="13" t="s">
        <v>24</v>
      </c>
      <c r="D48" s="19">
        <v>3</v>
      </c>
      <c r="F48" s="17"/>
      <c r="J48" s="17"/>
      <c r="K48" s="15"/>
      <c r="L48" s="15"/>
      <c r="M48" s="15"/>
    </row>
    <row r="49" spans="1:13" ht="12" customHeight="1">
      <c r="A49" s="16"/>
      <c r="B49" s="16"/>
      <c r="F49" s="17"/>
      <c r="J49" s="17"/>
      <c r="K49" s="15"/>
      <c r="L49" s="15"/>
      <c r="M49" s="15"/>
    </row>
    <row r="50" spans="1:13" ht="12" customHeight="1">
      <c r="A50" s="16"/>
      <c r="B50" s="12"/>
      <c r="F50" s="17"/>
      <c r="G50" s="13" t="s">
        <v>24</v>
      </c>
      <c r="H50" s="14">
        <v>0</v>
      </c>
      <c r="I50" s="1" t="s">
        <v>11</v>
      </c>
      <c r="J50" s="17"/>
      <c r="K50" s="15"/>
      <c r="L50" s="15"/>
      <c r="M50" s="15"/>
    </row>
    <row r="51" spans="1:13" ht="12" customHeight="1">
      <c r="A51" s="18"/>
      <c r="B51" s="18"/>
      <c r="F51" s="17"/>
      <c r="H51" s="17"/>
      <c r="J51" s="17"/>
      <c r="K51" s="15"/>
      <c r="L51" s="15"/>
      <c r="M51" s="15"/>
    </row>
    <row r="52" spans="1:13" ht="12" customHeight="1">
      <c r="A52" s="12" t="s">
        <v>11</v>
      </c>
      <c r="B52" s="12"/>
      <c r="C52" s="13" t="s">
        <v>27</v>
      </c>
      <c r="D52" s="14">
        <v>2</v>
      </c>
      <c r="F52" s="17"/>
      <c r="H52" s="17"/>
      <c r="J52" s="17"/>
      <c r="K52" s="15"/>
      <c r="L52" s="15"/>
      <c r="M52" s="15"/>
    </row>
    <row r="53" spans="4:13" ht="12" customHeight="1">
      <c r="D53" s="17"/>
      <c r="F53" s="17"/>
      <c r="H53" s="17"/>
      <c r="J53" s="17"/>
      <c r="K53" s="15"/>
      <c r="L53" s="15"/>
      <c r="M53" s="15"/>
    </row>
    <row r="54" spans="2:13" ht="12" customHeight="1">
      <c r="B54" s="15"/>
      <c r="D54" s="17"/>
      <c r="E54" s="13" t="s">
        <v>27</v>
      </c>
      <c r="F54" s="19">
        <v>1</v>
      </c>
      <c r="H54" s="17"/>
      <c r="J54" s="17"/>
      <c r="L54" s="15"/>
      <c r="M54" s="15"/>
    </row>
    <row r="55" spans="1:10" ht="12" customHeight="1">
      <c r="A55" s="6"/>
      <c r="B55" s="6"/>
      <c r="D55" s="17"/>
      <c r="H55" s="17"/>
      <c r="J55" s="17"/>
    </row>
    <row r="56" spans="1:10" ht="12" customHeight="1">
      <c r="A56" s="6"/>
      <c r="B56" s="6"/>
      <c r="C56" s="13" t="s">
        <v>32</v>
      </c>
      <c r="D56" s="19">
        <v>1</v>
      </c>
      <c r="H56" s="17"/>
      <c r="J56" s="17"/>
    </row>
    <row r="57" spans="1:10" ht="12" customHeight="1">
      <c r="A57" s="6"/>
      <c r="B57" s="6"/>
      <c r="H57" s="17"/>
      <c r="J57" s="17"/>
    </row>
    <row r="58" spans="1:10" ht="12" customHeight="1">
      <c r="A58" s="6"/>
      <c r="B58" s="6"/>
      <c r="H58" s="17"/>
      <c r="I58" s="13" t="s">
        <v>19</v>
      </c>
      <c r="J58" s="19">
        <v>1</v>
      </c>
    </row>
    <row r="59" spans="1:8" ht="12" customHeight="1">
      <c r="A59" s="6"/>
      <c r="B59" s="6"/>
      <c r="H59" s="17"/>
    </row>
    <row r="60" spans="1:11" ht="12" customHeight="1">
      <c r="A60" s="12" t="s">
        <v>11</v>
      </c>
      <c r="B60" s="12"/>
      <c r="C60" s="13" t="s">
        <v>19</v>
      </c>
      <c r="D60" s="14">
        <v>3</v>
      </c>
      <c r="G60" s="20"/>
      <c r="H60" s="17"/>
      <c r="J60" s="15"/>
      <c r="K60" s="15"/>
    </row>
    <row r="61" spans="1:11" ht="12" customHeight="1">
      <c r="A61" s="16"/>
      <c r="B61" s="16"/>
      <c r="D61" s="17"/>
      <c r="H61" s="17"/>
      <c r="J61" s="15"/>
      <c r="K61" s="15"/>
    </row>
    <row r="62" spans="1:11" ht="12" customHeight="1">
      <c r="A62" s="16" t="s">
        <v>13</v>
      </c>
      <c r="B62" s="16"/>
      <c r="D62" s="17"/>
      <c r="E62" s="13" t="s">
        <v>19</v>
      </c>
      <c r="F62" s="14">
        <v>3</v>
      </c>
      <c r="G62" s="20" t="s">
        <v>11</v>
      </c>
      <c r="H62" s="17"/>
      <c r="J62" s="15"/>
      <c r="K62" s="15"/>
    </row>
    <row r="63" spans="1:11" ht="12" customHeight="1">
      <c r="A63" s="18"/>
      <c r="B63" s="18"/>
      <c r="D63" s="17"/>
      <c r="F63" s="17"/>
      <c r="G63" s="20"/>
      <c r="H63" s="17"/>
      <c r="J63" s="15"/>
      <c r="K63" s="15"/>
    </row>
    <row r="64" spans="1:11" ht="12" customHeight="1">
      <c r="A64" s="12"/>
      <c r="B64" s="12"/>
      <c r="C64" s="13" t="s">
        <v>33</v>
      </c>
      <c r="D64" s="19">
        <v>0</v>
      </c>
      <c r="F64" s="17"/>
      <c r="H64" s="17"/>
      <c r="J64" s="15"/>
      <c r="K64" s="15"/>
    </row>
    <row r="65" spans="1:11" ht="12" customHeight="1">
      <c r="A65" s="16"/>
      <c r="B65" s="16"/>
      <c r="F65" s="17"/>
      <c r="H65" s="17"/>
      <c r="J65" s="15"/>
      <c r="K65" s="15"/>
    </row>
    <row r="66" spans="1:11" ht="12" customHeight="1">
      <c r="A66" s="16"/>
      <c r="B66" s="12"/>
      <c r="F66" s="17"/>
      <c r="G66" s="13" t="s">
        <v>19</v>
      </c>
      <c r="H66" s="19">
        <v>3</v>
      </c>
      <c r="J66" s="15"/>
      <c r="K66" s="15"/>
    </row>
    <row r="67" spans="1:11" ht="12" customHeight="1">
      <c r="A67" s="18"/>
      <c r="B67" s="18"/>
      <c r="F67" s="17"/>
      <c r="J67" s="15"/>
      <c r="K67" s="15"/>
    </row>
    <row r="68" spans="1:11" ht="12" customHeight="1">
      <c r="A68" s="12" t="s">
        <v>11</v>
      </c>
      <c r="B68" s="12"/>
      <c r="C68" s="13" t="s">
        <v>29</v>
      </c>
      <c r="D68" s="14">
        <v>3</v>
      </c>
      <c r="F68" s="17"/>
      <c r="H68" s="1" t="s">
        <v>11</v>
      </c>
      <c r="I68" s="13" t="s">
        <v>14</v>
      </c>
      <c r="J68" s="14">
        <v>3</v>
      </c>
      <c r="K68" s="15"/>
    </row>
    <row r="69" spans="4:11" ht="12" customHeight="1">
      <c r="D69" s="17"/>
      <c r="F69" s="17"/>
      <c r="J69" s="17"/>
      <c r="K69" s="15"/>
    </row>
    <row r="70" spans="2:11" ht="12" customHeight="1">
      <c r="B70" s="15"/>
      <c r="D70" s="17"/>
      <c r="E70" s="13" t="s">
        <v>29</v>
      </c>
      <c r="F70" s="19">
        <v>0</v>
      </c>
      <c r="J70" s="17"/>
      <c r="K70" s="15" t="s">
        <v>34</v>
      </c>
    </row>
    <row r="71" spans="1:11" ht="12" customHeight="1">
      <c r="A71" s="6"/>
      <c r="B71" s="6"/>
      <c r="D71" s="17"/>
      <c r="J71" s="17"/>
      <c r="K71" s="15"/>
    </row>
    <row r="72" spans="1:10" ht="12" customHeight="1">
      <c r="A72" s="6"/>
      <c r="B72" s="6"/>
      <c r="C72" s="13" t="s">
        <v>35</v>
      </c>
      <c r="D72" s="19">
        <v>0</v>
      </c>
      <c r="I72" s="13" t="s">
        <v>24</v>
      </c>
      <c r="J72" s="19">
        <v>0</v>
      </c>
    </row>
    <row r="73" ht="15" customHeight="1"/>
  </sheetData>
  <mergeCells count="26">
    <mergeCell ref="A1:N1"/>
    <mergeCell ref="A2:N2"/>
    <mergeCell ref="A4:C4"/>
    <mergeCell ref="D4:H4"/>
    <mergeCell ref="A5:C5"/>
    <mergeCell ref="D5:H5"/>
    <mergeCell ref="A6:C6"/>
    <mergeCell ref="D6:H6"/>
    <mergeCell ref="A7:C7"/>
    <mergeCell ref="D7:H7"/>
    <mergeCell ref="A8:C8"/>
    <mergeCell ref="D8:H8"/>
    <mergeCell ref="A9:C9"/>
    <mergeCell ref="D9:H9"/>
    <mergeCell ref="A12:B12"/>
    <mergeCell ref="A16:B16"/>
    <mergeCell ref="A20:B20"/>
    <mergeCell ref="A28:B28"/>
    <mergeCell ref="A32:B32"/>
    <mergeCell ref="A36:B36"/>
    <mergeCell ref="A44:B44"/>
    <mergeCell ref="A48:B48"/>
    <mergeCell ref="A52:B52"/>
    <mergeCell ref="A60:B60"/>
    <mergeCell ref="A64:B64"/>
    <mergeCell ref="A68:B68"/>
  </mergeCells>
  <printOptions/>
  <pageMargins left="0.31527777777777777" right="0.31527777777777777" top="0.3298611111111111" bottom="0.3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IV17"/>
  <sheetViews>
    <sheetView showGridLines="0" zoomScale="90" zoomScaleNormal="90" workbookViewId="0" topLeftCell="A1">
      <selection activeCell="M21" sqref="M21"/>
    </sheetView>
  </sheetViews>
  <sheetFormatPr defaultColWidth="1.3359375" defaultRowHeight="11.25"/>
  <cols>
    <col min="1" max="1" width="0" style="21" hidden="1" customWidth="1"/>
    <col min="2" max="3" width="0" style="22" hidden="1" customWidth="1"/>
    <col min="4" max="6" width="0" style="23" hidden="1" customWidth="1"/>
    <col min="7" max="8" width="0" style="24" hidden="1" customWidth="1"/>
    <col min="9" max="9" width="0" style="25" hidden="1" customWidth="1"/>
    <col min="10" max="11" width="9.5" style="26" customWidth="1"/>
    <col min="12" max="12" width="18.83203125" style="26" customWidth="1"/>
    <col min="13" max="13" width="9.5" style="26" customWidth="1"/>
    <col min="14" max="14" width="18.83203125" style="26" customWidth="1"/>
    <col min="15" max="15" width="9.5" style="28" customWidth="1"/>
    <col min="16" max="17" width="0" style="28" hidden="1" customWidth="1"/>
    <col min="18" max="21" width="9.5" style="28" customWidth="1"/>
    <col min="22" max="23" width="0" style="29" hidden="1" customWidth="1"/>
    <col min="24" max="24" width="0" style="30" hidden="1" customWidth="1"/>
    <col min="25" max="29" width="0" style="31" hidden="1" customWidth="1"/>
    <col min="30" max="30" width="0" style="30" hidden="1" customWidth="1"/>
    <col min="31" max="33" width="0" style="31" hidden="1" customWidth="1"/>
    <col min="34" max="34" width="0" style="32" hidden="1" customWidth="1"/>
    <col min="35" max="40" width="0" style="31" hidden="1" customWidth="1"/>
    <col min="41" max="41" width="0" style="32" hidden="1" customWidth="1"/>
    <col min="42" max="52" width="0" style="31" hidden="1" customWidth="1"/>
    <col min="53" max="55" width="0" style="33" hidden="1" customWidth="1"/>
    <col min="56" max="65" width="0" style="34" hidden="1" customWidth="1"/>
    <col min="66" max="82" width="0" style="33" hidden="1" customWidth="1"/>
    <col min="83" max="83" width="0" style="30" hidden="1" customWidth="1"/>
    <col min="84" max="88" width="0" style="31" hidden="1" customWidth="1"/>
    <col min="89" max="89" width="0" style="30" hidden="1" customWidth="1"/>
    <col min="90" max="92" width="0" style="31" hidden="1" customWidth="1"/>
    <col min="93" max="93" width="0" style="32" hidden="1" customWidth="1"/>
    <col min="94" max="99" width="0" style="31" hidden="1" customWidth="1"/>
    <col min="100" max="100" width="0" style="32" hidden="1" customWidth="1"/>
    <col min="101" max="111" width="0" style="31" hidden="1" customWidth="1"/>
    <col min="112" max="114" width="0" style="33" hidden="1" customWidth="1"/>
    <col min="115" max="124" width="0" style="34" hidden="1" customWidth="1"/>
    <col min="125" max="141" width="0" style="33" hidden="1" customWidth="1"/>
    <col min="142" max="143" width="9.5" style="28" customWidth="1"/>
    <col min="144" max="144" width="0" style="33" hidden="1" customWidth="1"/>
    <col min="145" max="146" width="9.5" style="28" customWidth="1"/>
    <col min="147" max="16384" width="9.33203125" style="35" customWidth="1"/>
  </cols>
  <sheetData>
    <row r="1" spans="1:256" s="2" customFormat="1" ht="27">
      <c r="A1" s="21"/>
      <c r="B1" s="22"/>
      <c r="C1" s="22"/>
      <c r="D1" s="23"/>
      <c r="E1" s="23"/>
      <c r="F1" s="23"/>
      <c r="G1" s="24"/>
      <c r="H1" s="24"/>
      <c r="I1" s="25"/>
      <c r="J1" s="2" t="s">
        <v>0</v>
      </c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s="3" customFormat="1" ht="13.5" customHeight="1">
      <c r="A2" s="21"/>
      <c r="B2" s="22"/>
      <c r="C2" s="22"/>
      <c r="D2" s="23"/>
      <c r="E2" s="23"/>
      <c r="F2" s="23"/>
      <c r="G2" s="24"/>
      <c r="H2" s="24"/>
      <c r="I2" s="25"/>
      <c r="J2" s="3" t="s">
        <v>1</v>
      </c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</row>
    <row r="3" ht="13.5" customHeight="1"/>
    <row r="4" spans="10:23" ht="13.5" customHeight="1">
      <c r="J4" s="4" t="s">
        <v>2</v>
      </c>
      <c r="K4" s="4"/>
      <c r="L4" s="5" t="s">
        <v>282</v>
      </c>
      <c r="M4" s="5"/>
      <c r="N4" s="5"/>
      <c r="O4" s="5"/>
      <c r="V4" s="111"/>
      <c r="W4" s="111"/>
    </row>
    <row r="5" spans="4:23" ht="13.5" customHeight="1">
      <c r="D5" s="28"/>
      <c r="J5" s="4" t="s">
        <v>4</v>
      </c>
      <c r="K5" s="4"/>
      <c r="L5" s="5" t="s">
        <v>5</v>
      </c>
      <c r="M5" s="5"/>
      <c r="N5" s="5"/>
      <c r="O5" s="5"/>
      <c r="V5" s="111"/>
      <c r="W5" s="111"/>
    </row>
    <row r="6" spans="10:23" ht="13.5" customHeight="1">
      <c r="J6" s="4" t="s">
        <v>6</v>
      </c>
      <c r="K6" s="4"/>
      <c r="L6" s="8">
        <v>170</v>
      </c>
      <c r="M6" s="8"/>
      <c r="N6" s="8"/>
      <c r="O6" s="8"/>
      <c r="V6" s="111"/>
      <c r="W6" s="111"/>
    </row>
    <row r="7" spans="10:23" ht="13.5" customHeight="1">
      <c r="J7" s="4" t="s">
        <v>7</v>
      </c>
      <c r="K7" s="4"/>
      <c r="L7" s="8">
        <v>30</v>
      </c>
      <c r="M7" s="8"/>
      <c r="N7" s="8"/>
      <c r="O7" s="8"/>
      <c r="V7" s="111"/>
      <c r="W7" s="111"/>
    </row>
    <row r="8" spans="10:23" ht="13.5" customHeight="1">
      <c r="J8" s="4" t="s">
        <v>8</v>
      </c>
      <c r="K8" s="4"/>
      <c r="L8" s="8">
        <v>18</v>
      </c>
      <c r="M8" s="8"/>
      <c r="N8" s="8"/>
      <c r="O8" s="8"/>
      <c r="V8" s="111"/>
      <c r="W8" s="111"/>
    </row>
    <row r="9" spans="10:23" ht="13.5" customHeight="1">
      <c r="J9" s="4" t="s">
        <v>9</v>
      </c>
      <c r="K9" s="4"/>
      <c r="L9" s="8">
        <f>L6/9.7</f>
        <v>17.52577319587629</v>
      </c>
      <c r="M9" s="8"/>
      <c r="N9" s="8"/>
      <c r="O9" s="8"/>
      <c r="V9" s="111"/>
      <c r="W9" s="111"/>
    </row>
    <row r="10" ht="13.5" customHeight="1"/>
    <row r="11" spans="1:256" s="47" customFormat="1" ht="13.5" customHeight="1">
      <c r="A11" s="43" t="s">
        <v>37</v>
      </c>
      <c r="B11" s="43"/>
      <c r="C11" s="43"/>
      <c r="D11" s="43"/>
      <c r="E11" s="43"/>
      <c r="F11" s="43"/>
      <c r="G11" s="43"/>
      <c r="H11" s="43"/>
      <c r="I11" s="44"/>
      <c r="J11" s="4" t="s">
        <v>38</v>
      </c>
      <c r="K11" s="4" t="s">
        <v>39</v>
      </c>
      <c r="L11" s="4" t="s">
        <v>40</v>
      </c>
      <c r="M11" s="4" t="s">
        <v>41</v>
      </c>
      <c r="N11" s="4" t="s">
        <v>42</v>
      </c>
      <c r="O11" s="45" t="s">
        <v>43</v>
      </c>
      <c r="P11" s="45"/>
      <c r="Q11" s="45"/>
      <c r="R11" s="4" t="s">
        <v>44</v>
      </c>
      <c r="S11" s="4"/>
      <c r="T11" s="4"/>
      <c r="U11" s="4"/>
      <c r="V11" s="46" t="s">
        <v>45</v>
      </c>
      <c r="W11" s="46"/>
      <c r="X11" s="47" t="s">
        <v>46</v>
      </c>
      <c r="EL11" s="45" t="s">
        <v>47</v>
      </c>
      <c r="EM11" s="48" t="s">
        <v>48</v>
      </c>
      <c r="EN11" s="49" t="s">
        <v>49</v>
      </c>
      <c r="EO11" s="48" t="s">
        <v>50</v>
      </c>
      <c r="EP11" s="48" t="s">
        <v>51</v>
      </c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s="55" customFormat="1" ht="13.5" customHeight="1">
      <c r="A12" s="50" t="s">
        <v>52</v>
      </c>
      <c r="B12" s="51" t="s">
        <v>53</v>
      </c>
      <c r="C12" s="51" t="s">
        <v>47</v>
      </c>
      <c r="D12" s="52" t="s">
        <v>54</v>
      </c>
      <c r="E12" s="52" t="s">
        <v>55</v>
      </c>
      <c r="F12" s="52"/>
      <c r="G12" s="53" t="s">
        <v>56</v>
      </c>
      <c r="H12" s="53"/>
      <c r="I12" s="54"/>
      <c r="J12" s="4"/>
      <c r="K12" s="4"/>
      <c r="L12" s="4"/>
      <c r="M12" s="4"/>
      <c r="N12" s="4"/>
      <c r="O12" s="45" t="s">
        <v>57</v>
      </c>
      <c r="P12" s="45" t="s">
        <v>58</v>
      </c>
      <c r="Q12" s="45" t="s">
        <v>59</v>
      </c>
      <c r="R12" s="45" t="s">
        <v>58</v>
      </c>
      <c r="S12" s="45"/>
      <c r="T12" s="45" t="s">
        <v>60</v>
      </c>
      <c r="U12" s="45"/>
      <c r="V12" s="46"/>
      <c r="W12" s="46"/>
      <c r="X12" s="55" t="s">
        <v>61</v>
      </c>
      <c r="CE12" s="55" t="s">
        <v>62</v>
      </c>
      <c r="EL12" s="45"/>
      <c r="EM12" s="45"/>
      <c r="EN12" s="49"/>
      <c r="EO12" s="48"/>
      <c r="EP12" s="48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146" ht="13.5" customHeight="1">
      <c r="A13" s="50"/>
      <c r="B13" s="51"/>
      <c r="C13" s="51"/>
      <c r="D13" s="52"/>
      <c r="E13" s="52"/>
      <c r="F13" s="52"/>
      <c r="G13" s="53"/>
      <c r="H13" s="53"/>
      <c r="I13" s="54"/>
      <c r="J13" s="4"/>
      <c r="K13" s="4"/>
      <c r="L13" s="4"/>
      <c r="M13" s="4"/>
      <c r="N13" s="4"/>
      <c r="O13" s="45"/>
      <c r="P13" s="45"/>
      <c r="Q13" s="45"/>
      <c r="R13" s="45"/>
      <c r="S13" s="45"/>
      <c r="T13" s="45"/>
      <c r="U13" s="45"/>
      <c r="V13" s="46"/>
      <c r="W13" s="46"/>
      <c r="X13" s="56" t="s">
        <v>63</v>
      </c>
      <c r="Y13" s="55" t="s">
        <v>64</v>
      </c>
      <c r="Z13" s="55"/>
      <c r="AA13" s="55"/>
      <c r="AB13" s="55"/>
      <c r="AC13" s="55"/>
      <c r="AD13" s="55"/>
      <c r="AE13" s="55"/>
      <c r="AF13" s="55"/>
      <c r="AG13" s="55"/>
      <c r="AH13" s="55" t="s">
        <v>65</v>
      </c>
      <c r="AI13" s="55"/>
      <c r="AJ13" s="55"/>
      <c r="AK13" s="55"/>
      <c r="AL13" s="55"/>
      <c r="AM13" s="55"/>
      <c r="AN13" s="55"/>
      <c r="AO13" s="55" t="s">
        <v>66</v>
      </c>
      <c r="AP13" s="55"/>
      <c r="AQ13" s="55"/>
      <c r="AR13" s="55"/>
      <c r="AS13" s="55"/>
      <c r="AT13" s="55"/>
      <c r="AU13" s="55"/>
      <c r="AV13" s="55"/>
      <c r="AW13" s="55"/>
      <c r="AX13" s="55"/>
      <c r="AY13" s="55" t="s">
        <v>67</v>
      </c>
      <c r="AZ13" s="55"/>
      <c r="BA13" s="55"/>
      <c r="BB13" s="55"/>
      <c r="BC13" s="55"/>
      <c r="BD13" s="55" t="s">
        <v>68</v>
      </c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 t="s">
        <v>69</v>
      </c>
      <c r="CD13" s="57" t="s">
        <v>70</v>
      </c>
      <c r="CE13" s="56" t="s">
        <v>71</v>
      </c>
      <c r="CF13" s="55" t="s">
        <v>64</v>
      </c>
      <c r="CG13" s="55"/>
      <c r="CH13" s="55"/>
      <c r="CI13" s="55"/>
      <c r="CJ13" s="55"/>
      <c r="CK13" s="55"/>
      <c r="CL13" s="55"/>
      <c r="CM13" s="55"/>
      <c r="CN13" s="55"/>
      <c r="CO13" s="55" t="s">
        <v>65</v>
      </c>
      <c r="CP13" s="55"/>
      <c r="CQ13" s="55"/>
      <c r="CR13" s="55"/>
      <c r="CS13" s="55"/>
      <c r="CT13" s="55"/>
      <c r="CU13" s="55"/>
      <c r="CV13" s="55" t="s">
        <v>66</v>
      </c>
      <c r="CW13" s="55"/>
      <c r="CX13" s="55"/>
      <c r="CY13" s="55"/>
      <c r="CZ13" s="55"/>
      <c r="DA13" s="55"/>
      <c r="DB13" s="55"/>
      <c r="DC13" s="55"/>
      <c r="DD13" s="55"/>
      <c r="DE13" s="55"/>
      <c r="DF13" s="55" t="s">
        <v>67</v>
      </c>
      <c r="DG13" s="55"/>
      <c r="DH13" s="55"/>
      <c r="DI13" s="55"/>
      <c r="DJ13" s="55"/>
      <c r="DK13" s="55" t="s">
        <v>68</v>
      </c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 t="s">
        <v>69</v>
      </c>
      <c r="EK13" s="57" t="s">
        <v>72</v>
      </c>
      <c r="EL13" s="45"/>
      <c r="EM13" s="45"/>
      <c r="EN13" s="49"/>
      <c r="EO13" s="48"/>
      <c r="EP13" s="48"/>
    </row>
    <row r="14" spans="1:146" ht="13.5" customHeight="1">
      <c r="A14" s="50"/>
      <c r="B14" s="51"/>
      <c r="C14" s="51"/>
      <c r="D14" s="52"/>
      <c r="E14" s="52" t="s">
        <v>73</v>
      </c>
      <c r="F14" s="52" t="s">
        <v>74</v>
      </c>
      <c r="G14" s="53" t="s">
        <v>73</v>
      </c>
      <c r="H14" s="53" t="s">
        <v>74</v>
      </c>
      <c r="I14" s="54"/>
      <c r="J14" s="4"/>
      <c r="K14" s="4"/>
      <c r="L14" s="4"/>
      <c r="M14" s="4"/>
      <c r="N14" s="4"/>
      <c r="O14" s="45"/>
      <c r="P14" s="45"/>
      <c r="Q14" s="45"/>
      <c r="R14" s="45" t="s">
        <v>73</v>
      </c>
      <c r="S14" s="45" t="s">
        <v>74</v>
      </c>
      <c r="T14" s="45" t="s">
        <v>73</v>
      </c>
      <c r="U14" s="45" t="s">
        <v>74</v>
      </c>
      <c r="V14" s="58" t="s">
        <v>63</v>
      </c>
      <c r="W14" s="58" t="s">
        <v>71</v>
      </c>
      <c r="X14" s="56"/>
      <c r="Y14" s="55" t="s">
        <v>75</v>
      </c>
      <c r="Z14" s="55" t="s">
        <v>76</v>
      </c>
      <c r="AA14" s="55" t="s">
        <v>77</v>
      </c>
      <c r="AB14" s="55" t="s">
        <v>78</v>
      </c>
      <c r="AC14" s="55" t="s">
        <v>79</v>
      </c>
      <c r="AD14" s="56" t="s">
        <v>80</v>
      </c>
      <c r="AE14" s="55" t="s">
        <v>81</v>
      </c>
      <c r="AF14" s="55" t="s">
        <v>82</v>
      </c>
      <c r="AG14" s="55" t="s">
        <v>83</v>
      </c>
      <c r="AH14" s="59" t="s">
        <v>84</v>
      </c>
      <c r="AI14" s="55" t="s">
        <v>85</v>
      </c>
      <c r="AJ14" s="55" t="s">
        <v>86</v>
      </c>
      <c r="AK14" s="55" t="s">
        <v>87</v>
      </c>
      <c r="AL14" s="55" t="s">
        <v>88</v>
      </c>
      <c r="AM14" s="55" t="s">
        <v>89</v>
      </c>
      <c r="AN14" s="55" t="s">
        <v>83</v>
      </c>
      <c r="AO14" s="59" t="s">
        <v>84</v>
      </c>
      <c r="AP14" s="55" t="s">
        <v>90</v>
      </c>
      <c r="AQ14" s="55" t="s">
        <v>91</v>
      </c>
      <c r="AR14" s="55" t="s">
        <v>92</v>
      </c>
      <c r="AS14" s="55" t="s">
        <v>93</v>
      </c>
      <c r="AT14" s="55" t="s">
        <v>94</v>
      </c>
      <c r="AU14" s="55" t="s">
        <v>95</v>
      </c>
      <c r="AV14" s="55"/>
      <c r="AW14" s="55"/>
      <c r="AX14" s="55" t="s">
        <v>83</v>
      </c>
      <c r="AY14" s="55" t="s">
        <v>96</v>
      </c>
      <c r="AZ14" s="55" t="s">
        <v>97</v>
      </c>
      <c r="BA14" s="47" t="s">
        <v>98</v>
      </c>
      <c r="BB14" s="47" t="s">
        <v>99</v>
      </c>
      <c r="BC14" s="55" t="s">
        <v>83</v>
      </c>
      <c r="BD14" s="55" t="s">
        <v>100</v>
      </c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 t="s">
        <v>101</v>
      </c>
      <c r="BU14" s="55"/>
      <c r="BV14" s="55"/>
      <c r="BW14" s="55"/>
      <c r="BX14" s="55"/>
      <c r="BY14" s="55"/>
      <c r="BZ14" s="55"/>
      <c r="CA14" s="55"/>
      <c r="CB14" s="55"/>
      <c r="CC14" s="55"/>
      <c r="CD14" s="57"/>
      <c r="CE14" s="56"/>
      <c r="CF14" s="55" t="s">
        <v>75</v>
      </c>
      <c r="CG14" s="55" t="s">
        <v>76</v>
      </c>
      <c r="CH14" s="55" t="s">
        <v>77</v>
      </c>
      <c r="CI14" s="55" t="s">
        <v>78</v>
      </c>
      <c r="CJ14" s="55" t="s">
        <v>79</v>
      </c>
      <c r="CK14" s="56" t="s">
        <v>80</v>
      </c>
      <c r="CL14" s="55" t="s">
        <v>81</v>
      </c>
      <c r="CM14" s="55" t="s">
        <v>82</v>
      </c>
      <c r="CN14" s="55" t="s">
        <v>83</v>
      </c>
      <c r="CO14" s="59" t="s">
        <v>84</v>
      </c>
      <c r="CP14" s="55" t="s">
        <v>85</v>
      </c>
      <c r="CQ14" s="55" t="s">
        <v>86</v>
      </c>
      <c r="CR14" s="55" t="s">
        <v>87</v>
      </c>
      <c r="CS14" s="55" t="s">
        <v>88</v>
      </c>
      <c r="CT14" s="55" t="s">
        <v>89</v>
      </c>
      <c r="CU14" s="55" t="s">
        <v>83</v>
      </c>
      <c r="CV14" s="59" t="s">
        <v>84</v>
      </c>
      <c r="CW14" s="55" t="s">
        <v>90</v>
      </c>
      <c r="CX14" s="55" t="s">
        <v>91</v>
      </c>
      <c r="CY14" s="55" t="s">
        <v>92</v>
      </c>
      <c r="CZ14" s="55" t="s">
        <v>93</v>
      </c>
      <c r="DA14" s="55" t="s">
        <v>94</v>
      </c>
      <c r="DB14" s="55" t="s">
        <v>95</v>
      </c>
      <c r="DC14" s="55"/>
      <c r="DD14" s="55"/>
      <c r="DE14" s="55" t="s">
        <v>83</v>
      </c>
      <c r="DF14" s="55" t="s">
        <v>96</v>
      </c>
      <c r="DG14" s="55" t="s">
        <v>97</v>
      </c>
      <c r="DH14" s="47" t="s">
        <v>98</v>
      </c>
      <c r="DI14" s="47" t="s">
        <v>99</v>
      </c>
      <c r="DJ14" s="55" t="s">
        <v>83</v>
      </c>
      <c r="DK14" s="55" t="s">
        <v>100</v>
      </c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 t="s">
        <v>101</v>
      </c>
      <c r="EB14" s="55"/>
      <c r="EC14" s="55"/>
      <c r="ED14" s="55"/>
      <c r="EE14" s="55"/>
      <c r="EF14" s="55"/>
      <c r="EG14" s="55"/>
      <c r="EH14" s="55"/>
      <c r="EI14" s="55"/>
      <c r="EJ14" s="55"/>
      <c r="EK14" s="57"/>
      <c r="EL14" s="45"/>
      <c r="EM14" s="45"/>
      <c r="EN14" s="49"/>
      <c r="EO14" s="48"/>
      <c r="EP14" s="48"/>
    </row>
    <row r="15" spans="1:146" ht="13.5" customHeight="1">
      <c r="A15" s="50"/>
      <c r="B15" s="51"/>
      <c r="C15" s="51"/>
      <c r="D15" s="52"/>
      <c r="E15" s="52"/>
      <c r="F15" s="52"/>
      <c r="G15" s="53"/>
      <c r="H15" s="53"/>
      <c r="I15" s="54"/>
      <c r="J15" s="4"/>
      <c r="K15" s="4"/>
      <c r="L15" s="4"/>
      <c r="M15" s="4"/>
      <c r="N15" s="4"/>
      <c r="O15" s="45"/>
      <c r="P15" s="45"/>
      <c r="Q15" s="45"/>
      <c r="R15" s="45"/>
      <c r="S15" s="45"/>
      <c r="T15" s="45"/>
      <c r="U15" s="45"/>
      <c r="V15" s="58"/>
      <c r="W15" s="58"/>
      <c r="X15" s="56"/>
      <c r="Y15" s="55"/>
      <c r="Z15" s="55"/>
      <c r="AA15" s="55"/>
      <c r="AB15" s="55"/>
      <c r="AC15" s="55"/>
      <c r="AD15" s="56"/>
      <c r="AE15" s="55"/>
      <c r="AF15" s="55"/>
      <c r="AG15" s="55"/>
      <c r="AH15" s="59"/>
      <c r="AI15" s="55"/>
      <c r="AJ15" s="55"/>
      <c r="AK15" s="55"/>
      <c r="AL15" s="55"/>
      <c r="AM15" s="55"/>
      <c r="AN15" s="55"/>
      <c r="AO15" s="59"/>
      <c r="AP15" s="55"/>
      <c r="AQ15" s="55"/>
      <c r="AR15" s="55"/>
      <c r="AS15" s="55"/>
      <c r="AT15" s="55"/>
      <c r="AU15" s="55" t="s">
        <v>102</v>
      </c>
      <c r="AV15" s="55" t="s">
        <v>103</v>
      </c>
      <c r="AW15" s="55" t="s">
        <v>104</v>
      </c>
      <c r="AX15" s="55"/>
      <c r="AY15" s="55"/>
      <c r="AZ15" s="55"/>
      <c r="BA15" s="47"/>
      <c r="BB15" s="47"/>
      <c r="BC15" s="55"/>
      <c r="BD15" s="60" t="s">
        <v>105</v>
      </c>
      <c r="BE15" s="60" t="s">
        <v>106</v>
      </c>
      <c r="BF15" s="60" t="s">
        <v>107</v>
      </c>
      <c r="BG15" s="60" t="s">
        <v>108</v>
      </c>
      <c r="BH15" s="60" t="s">
        <v>109</v>
      </c>
      <c r="BI15" s="60" t="s">
        <v>110</v>
      </c>
      <c r="BJ15" s="60" t="s">
        <v>111</v>
      </c>
      <c r="BK15" s="60" t="s">
        <v>112</v>
      </c>
      <c r="BL15" s="60" t="s">
        <v>100</v>
      </c>
      <c r="BM15" s="60" t="s">
        <v>113</v>
      </c>
      <c r="BN15" s="47" t="s">
        <v>114</v>
      </c>
      <c r="BO15" s="47" t="s">
        <v>115</v>
      </c>
      <c r="BP15" s="47" t="s">
        <v>116</v>
      </c>
      <c r="BQ15" s="47" t="s">
        <v>117</v>
      </c>
      <c r="BR15" s="47" t="s">
        <v>118</v>
      </c>
      <c r="BS15" s="47" t="s">
        <v>83</v>
      </c>
      <c r="BT15" s="47" t="s">
        <v>105</v>
      </c>
      <c r="BU15" s="47" t="s">
        <v>106</v>
      </c>
      <c r="BV15" s="47" t="s">
        <v>107</v>
      </c>
      <c r="BW15" s="47" t="s">
        <v>108</v>
      </c>
      <c r="BX15" s="47" t="s">
        <v>109</v>
      </c>
      <c r="BY15" s="47" t="s">
        <v>110</v>
      </c>
      <c r="BZ15" s="47" t="s">
        <v>111</v>
      </c>
      <c r="CA15" s="47" t="s">
        <v>112</v>
      </c>
      <c r="CB15" s="47" t="s">
        <v>83</v>
      </c>
      <c r="CC15" s="55"/>
      <c r="CD15" s="57"/>
      <c r="CE15" s="56"/>
      <c r="CF15" s="55"/>
      <c r="CG15" s="55"/>
      <c r="CH15" s="55"/>
      <c r="CI15" s="55"/>
      <c r="CJ15" s="55"/>
      <c r="CK15" s="56"/>
      <c r="CL15" s="55"/>
      <c r="CM15" s="55"/>
      <c r="CN15" s="55"/>
      <c r="CO15" s="59"/>
      <c r="CP15" s="55"/>
      <c r="CQ15" s="55"/>
      <c r="CR15" s="55"/>
      <c r="CS15" s="55"/>
      <c r="CT15" s="55"/>
      <c r="CU15" s="55"/>
      <c r="CV15" s="59"/>
      <c r="CW15" s="55"/>
      <c r="CX15" s="55"/>
      <c r="CY15" s="55"/>
      <c r="CZ15" s="55"/>
      <c r="DA15" s="55"/>
      <c r="DB15" s="55" t="s">
        <v>102</v>
      </c>
      <c r="DC15" s="55" t="s">
        <v>103</v>
      </c>
      <c r="DD15" s="55" t="s">
        <v>104</v>
      </c>
      <c r="DE15" s="55"/>
      <c r="DF15" s="55"/>
      <c r="DG15" s="55"/>
      <c r="DH15" s="47"/>
      <c r="DI15" s="47"/>
      <c r="DJ15" s="55"/>
      <c r="DK15" s="60" t="s">
        <v>105</v>
      </c>
      <c r="DL15" s="60" t="s">
        <v>106</v>
      </c>
      <c r="DM15" s="60" t="s">
        <v>107</v>
      </c>
      <c r="DN15" s="60" t="s">
        <v>108</v>
      </c>
      <c r="DO15" s="60" t="s">
        <v>109</v>
      </c>
      <c r="DP15" s="60" t="s">
        <v>110</v>
      </c>
      <c r="DQ15" s="60" t="s">
        <v>111</v>
      </c>
      <c r="DR15" s="60" t="s">
        <v>112</v>
      </c>
      <c r="DS15" s="60" t="s">
        <v>100</v>
      </c>
      <c r="DT15" s="60" t="s">
        <v>113</v>
      </c>
      <c r="DU15" s="47" t="s">
        <v>114</v>
      </c>
      <c r="DV15" s="47" t="s">
        <v>115</v>
      </c>
      <c r="DW15" s="47" t="s">
        <v>116</v>
      </c>
      <c r="DX15" s="47" t="s">
        <v>117</v>
      </c>
      <c r="DY15" s="47" t="s">
        <v>118</v>
      </c>
      <c r="DZ15" s="47" t="s">
        <v>83</v>
      </c>
      <c r="EA15" s="47" t="s">
        <v>105</v>
      </c>
      <c r="EB15" s="47" t="s">
        <v>106</v>
      </c>
      <c r="EC15" s="47" t="s">
        <v>107</v>
      </c>
      <c r="ED15" s="47" t="s">
        <v>108</v>
      </c>
      <c r="EE15" s="47" t="s">
        <v>109</v>
      </c>
      <c r="EF15" s="47" t="s">
        <v>110</v>
      </c>
      <c r="EG15" s="47" t="s">
        <v>111</v>
      </c>
      <c r="EH15" s="47" t="s">
        <v>112</v>
      </c>
      <c r="EI15" s="47" t="s">
        <v>83</v>
      </c>
      <c r="EJ15" s="55"/>
      <c r="EK15" s="57"/>
      <c r="EL15" s="45"/>
      <c r="EM15" s="45"/>
      <c r="EN15" s="49"/>
      <c r="EO15" s="48"/>
      <c r="EP15" s="48"/>
    </row>
    <row r="16" spans="1:146" ht="13.5" customHeight="1">
      <c r="A16" s="61">
        <v>1</v>
      </c>
      <c r="B16" s="62">
        <v>17.5</v>
      </c>
      <c r="C16" s="63">
        <v>36.22</v>
      </c>
      <c r="D16" s="64">
        <v>3.3</v>
      </c>
      <c r="E16" s="64"/>
      <c r="F16" s="64"/>
      <c r="G16" s="65"/>
      <c r="H16" s="65"/>
      <c r="I16" s="66"/>
      <c r="J16" s="67">
        <v>1</v>
      </c>
      <c r="K16" s="5" t="s">
        <v>278</v>
      </c>
      <c r="L16" s="5" t="s">
        <v>279</v>
      </c>
      <c r="M16" s="5"/>
      <c r="N16" s="5"/>
      <c r="O16" s="68">
        <f>D16</f>
        <v>3.3</v>
      </c>
      <c r="P16" s="68">
        <f>D16</f>
        <v>3.3</v>
      </c>
      <c r="Q16" s="68">
        <f>D16</f>
        <v>3.3</v>
      </c>
      <c r="R16" s="68">
        <f>IF(V16&gt;3.75,3.75,V16)</f>
        <v>0</v>
      </c>
      <c r="S16" s="68">
        <f>IF(W16&gt;3.75,3.75,W16)</f>
        <v>0</v>
      </c>
      <c r="T16" s="68"/>
      <c r="U16" s="68"/>
      <c r="V16" s="98">
        <f>ROUND(E16*CD16,2)</f>
        <v>0</v>
      </c>
      <c r="W16" s="98">
        <f>ROUND(F16*EK16,2)</f>
        <v>0</v>
      </c>
      <c r="X16" s="99">
        <f>IF(G16="","",G16)</f>
      </c>
      <c r="Y16" s="100">
        <f>IF(LEN(X16)-LEN(SUBSTITUTE(X16,"b",))=0,0,1.05)</f>
        <v>0</v>
      </c>
      <c r="Z16" s="100">
        <f>IF(LEN(X16)-LEN(SUBSTITUTE(X16,"f",))=0,0,1.1)</f>
        <v>0</v>
      </c>
      <c r="AA16" s="100">
        <f>IF(LEN(X16)-LEN(SUBSTITUTE(X16,"H",))=0,0,0)</f>
        <v>0</v>
      </c>
      <c r="AB16" s="100">
        <f>IF(LEN(X16)-LEN(SUBSTITUTE(X16,"dF",))=0,0,0.36)</f>
        <v>0</v>
      </c>
      <c r="AC16" s="100">
        <f>IF(LEN(X16)-LEN(SUBSTITUTE(X16,"tF",))=0,0,0.53)</f>
        <v>0</v>
      </c>
      <c r="AD16" s="99">
        <f>IF(AB16+AC16=0,1,0)</f>
        <v>1</v>
      </c>
      <c r="AE16" s="100">
        <f>IF(LEN(X16)-LEN(SUBSTITUTE(X16,"F",))=0,0,0.19*AD16)</f>
        <v>0</v>
      </c>
      <c r="AF16" s="100">
        <f>(LEN(X16)-LEN(SUBSTITUTE(X16,"l",)))*1.09</f>
        <v>0</v>
      </c>
      <c r="AG16" s="100">
        <f>SUM(Y16:AC16,AE16,AF16)</f>
        <v>0</v>
      </c>
      <c r="AH16" s="101">
        <f>IF(LEN(X16)-LEN(SUBSTITUTE(X16,"o",))&gt;0,0,1)</f>
        <v>1</v>
      </c>
      <c r="AI16" s="100">
        <f>IF(LEN(X16)-LEN(SUBSTITUTE(X16,"3",))=0,0,1.05)</f>
        <v>0</v>
      </c>
      <c r="AJ16" s="100">
        <f>IF(LEN(X16)-LEN(SUBSTITUTE(X16,"5",))=0,0,1.2)</f>
        <v>0</v>
      </c>
      <c r="AK16" s="100">
        <f>IF(LEN(X16)-LEN(SUBSTITUTE(X16,"7",))=0,0,1.28)</f>
        <v>0</v>
      </c>
      <c r="AL16" s="100">
        <f>IF(LEN(X16)-LEN(SUBSTITUTE(X16,"9",))=0,0,1.37)</f>
        <v>0</v>
      </c>
      <c r="AM16" s="100">
        <f>IF(LEN(X16)-LEN(SUBSTITUTE(X16,"10",))=0,0,1.45)</f>
        <v>0</v>
      </c>
      <c r="AN16" s="100">
        <f>SUM(AI16:AM16)*AH16</f>
        <v>0</v>
      </c>
      <c r="AO16" s="101">
        <f>IF(LEN(X16)-LEN(SUBSTITUTE(X16,"o",))&gt;0,1,0)</f>
        <v>0</v>
      </c>
      <c r="AP16" s="100">
        <f>IF(LEN(X16)-LEN(SUBSTITUTE(X16,"3o",))=0,0,1.07)</f>
        <v>0</v>
      </c>
      <c r="AQ16" s="100">
        <f>IF(LEN(X16)-LEN(SUBSTITUTE(X16,"5o",))=0,0,1.16)</f>
        <v>0</v>
      </c>
      <c r="AR16" s="100">
        <f>IF(LEN(X16)-LEN(SUBSTITUTE(X16,"7o",))=0,0,1.24)</f>
        <v>0</v>
      </c>
      <c r="AS16" s="100">
        <f>IF(LEN(X16)-LEN(SUBSTITUTE(X16,"9o",))=0,0,1.33)</f>
        <v>0</v>
      </c>
      <c r="AT16" s="100">
        <f>IF(LEN(X16)-LEN(SUBSTITUTE(X16,"10o",))=0,0,1.41)</f>
        <v>0</v>
      </c>
      <c r="AU16" s="100">
        <f>IF(LEN(X16)-LEN(SUBSTITUTE(X16,"A",))=0,0,0)</f>
        <v>0</v>
      </c>
      <c r="AV16" s="100">
        <f>IF(LEN(X16)-LEN(SUBSTITUTE(X16,"B",))=0,0,0.04)</f>
        <v>0</v>
      </c>
      <c r="AW16" s="100">
        <f>IF(LEN(X16)-LEN(SUBSTITUTE(X16,"C",))=0,0,0.08)</f>
        <v>0</v>
      </c>
      <c r="AX16" s="100">
        <f>SUM(AP16:AW16)*AO16</f>
        <v>0</v>
      </c>
      <c r="AY16" s="100">
        <f>IF(LEN(X16)-LEN(SUBSTITUTE(X16,"p",))&lt;2,0,(LEN(X16)-LEN(SUBSTITUTE(X16,"p",))-1)*0.03)</f>
        <v>0</v>
      </c>
      <c r="AZ16" s="100">
        <f>IF(LEN(X16)-LEN(SUBSTITUTE(X16,"g",))=0,0,0.03)</f>
        <v>0</v>
      </c>
      <c r="BA16" s="100">
        <f>IF(LEN(X16)-LEN(SUBSTITUTE(X16,"G",))=0,0,0.08)</f>
        <v>0</v>
      </c>
      <c r="BB16" s="100">
        <f>(LEN(X16)-LEN(SUBSTITUTE(X16,"-",)))*0.09</f>
        <v>0</v>
      </c>
      <c r="BC16" s="100">
        <f>SUM(AY16:BB16)</f>
        <v>0</v>
      </c>
      <c r="BD16" s="102">
        <f>LEN(X16)-LEN(SUBSTITUTE(X16,"T",))</f>
        <v>0</v>
      </c>
      <c r="BE16" s="102">
        <f>LEN(X16)-LEN(SUBSTITUTE(X16,"Z",))</f>
        <v>0</v>
      </c>
      <c r="BF16" s="102">
        <f>LEN(X16)-LEN(SUBSTITUTE(X16,"S",))</f>
        <v>0</v>
      </c>
      <c r="BG16" s="102">
        <f>LEN(X16)-LEN(SUBSTITUTE(X16,"Y",))</f>
        <v>0</v>
      </c>
      <c r="BH16" s="102">
        <f>LEN(X16)-LEN(SUBSTITUTE(X16,"X",))</f>
        <v>0</v>
      </c>
      <c r="BI16" s="102">
        <f>LEN(X16)-LEN(SUBSTITUTE(X16,"M",))</f>
        <v>0</v>
      </c>
      <c r="BJ16" s="102">
        <f>LEN(X16)-LEN(SUBSTITUTE(X16,"K",))</f>
        <v>0</v>
      </c>
      <c r="BK16" s="102">
        <f>LEN(X16)-LEN(SUBSTITUTE(X16,"D",))</f>
        <v>0</v>
      </c>
      <c r="BL16" s="102">
        <f>SUM(BD16:BK16)</f>
        <v>0</v>
      </c>
      <c r="BM16" s="102">
        <f>IF(BL16=0,0,1)</f>
        <v>0</v>
      </c>
      <c r="BN16" s="100">
        <f>IF(BL16=1,0.6,0)</f>
        <v>0</v>
      </c>
      <c r="BO16" s="100">
        <f>IF(BL16=2,0.81,0)</f>
        <v>0</v>
      </c>
      <c r="BP16" s="100">
        <f>IF(BL16=3,1.01,0)</f>
        <v>0</v>
      </c>
      <c r="BQ16" s="100">
        <f>IF(BL16=4,1.15,0)</f>
        <v>0</v>
      </c>
      <c r="BR16" s="100">
        <f>IF(BL16=5,1.25,0)</f>
        <v>0</v>
      </c>
      <c r="BS16" s="100">
        <f>SUM(BN16:BR16)*BM16</f>
        <v>0</v>
      </c>
      <c r="BT16" s="100">
        <f>(LEN(X16)-LEN(SUBSTITUTE(X16,"T",)))*-0.03</f>
        <v>0</v>
      </c>
      <c r="BU16" s="100">
        <f>(LEN(X16)-LEN(SUBSTITUTE(X16,"Z",)))*0</f>
        <v>0</v>
      </c>
      <c r="BV16" s="100">
        <f>(LEN(X16)-LEN(SUBSTITUTE(X16,"S",)))*0.01</f>
        <v>0</v>
      </c>
      <c r="BW16" s="100">
        <f>(LEN(X16)-LEN(SUBSTITUTE(X16,"Y",)))*0.01</f>
        <v>0</v>
      </c>
      <c r="BX16" s="100">
        <f>(LEN(X16)-LEN(SUBSTITUTE(X16,"X",)))*0.01</f>
        <v>0</v>
      </c>
      <c r="BY16" s="100">
        <f>(LEN(X16)-LEN(SUBSTITUTE(X16,"M",)))*0.01</f>
        <v>0</v>
      </c>
      <c r="BZ16" s="100">
        <f>(LEN(X16)-LEN(SUBSTITUTE(X16,"K",)))*0.02</f>
        <v>0</v>
      </c>
      <c r="CA16" s="100">
        <f>(LEN(X16)-LEN(SUBSTITUTE(X16,"D",)))*0.02</f>
        <v>0</v>
      </c>
      <c r="CB16" s="100">
        <f>SUM(BT16:CA16)</f>
        <v>0</v>
      </c>
      <c r="CC16" s="100">
        <f>IF(A16=1,0.15,0)</f>
        <v>0.15</v>
      </c>
      <c r="CD16" s="100">
        <f>SUM(AG16,AN16,AX16,BC16,BS16,CB16,CC16)</f>
        <v>0.15</v>
      </c>
      <c r="CE16" s="99">
        <f>IF(H16="","",H16)</f>
      </c>
      <c r="CF16" s="100">
        <f>IF(LEN(CE16)-LEN(SUBSTITUTE(CE16,"b",))=0,0,1.05)</f>
        <v>0</v>
      </c>
      <c r="CG16" s="100">
        <f>IF(LEN(CE16)-LEN(SUBSTITUTE(CE16,"f",))=0,0,1.1)</f>
        <v>0</v>
      </c>
      <c r="CH16" s="100">
        <f>IF(LEN(CE16)-LEN(SUBSTITUTE(CE16,"H",))=0,0,0)</f>
        <v>0</v>
      </c>
      <c r="CI16" s="100">
        <f>IF(LEN(CE16)-LEN(SUBSTITUTE(CE16,"dF",))=0,0,0.36)</f>
        <v>0</v>
      </c>
      <c r="CJ16" s="100">
        <f>IF(LEN(CE16)-LEN(SUBSTITUTE(CE16,"tF",))=0,0,0.53)</f>
        <v>0</v>
      </c>
      <c r="CK16" s="99">
        <f>IF(CI16+CJ16=0,1,0)</f>
        <v>1</v>
      </c>
      <c r="CL16" s="100">
        <f>IF(LEN(CE16)-LEN(SUBSTITUTE(CE16,"F",))=0,0,0.19*CK16)</f>
        <v>0</v>
      </c>
      <c r="CM16" s="100">
        <f>(LEN(CE16)-LEN(SUBSTITUTE(CE16,"l",)))*1.09</f>
        <v>0</v>
      </c>
      <c r="CN16" s="100">
        <f>SUM(CF16:CJ16,CL16,CM16)</f>
        <v>0</v>
      </c>
      <c r="CO16" s="101">
        <f>IF(LEN(CE16)-LEN(SUBSTITUTE(CE16,"o",))&gt;0,0,1)</f>
        <v>1</v>
      </c>
      <c r="CP16" s="100">
        <f>IF(LEN(CE16)-LEN(SUBSTITUTE(CE16,"3",))=0,0,1.05)</f>
        <v>0</v>
      </c>
      <c r="CQ16" s="100">
        <f>IF(LEN(CE16)-LEN(SUBSTITUTE(CE16,"5",))=0,0,1.2)</f>
        <v>0</v>
      </c>
      <c r="CR16" s="100">
        <f>IF(LEN(CE16)-LEN(SUBSTITUTE(CE16,"7",))=0,0,1.28)</f>
        <v>0</v>
      </c>
      <c r="CS16" s="100">
        <f>IF(LEN(CE16)-LEN(SUBSTITUTE(CE16,"9",))=0,0,1.37)</f>
        <v>0</v>
      </c>
      <c r="CT16" s="100">
        <f>IF(LEN(CE16)-LEN(SUBSTITUTE(CE16,"10",))=0,0,1.45)</f>
        <v>0</v>
      </c>
      <c r="CU16" s="100">
        <f>SUM(CP16:CT16)*CO16</f>
        <v>0</v>
      </c>
      <c r="CV16" s="101">
        <f>IF(LEN(CE16)-LEN(SUBSTITUTE(CE16,"o",))&gt;0,1,0)</f>
        <v>0</v>
      </c>
      <c r="CW16" s="100">
        <f>IF(LEN(CE16)-LEN(SUBSTITUTE(CE16,"3o",))=0,0,1.07)</f>
        <v>0</v>
      </c>
      <c r="CX16" s="100">
        <f>IF(LEN(CE16)-LEN(SUBSTITUTE(CE16,"5o",))=0,0,1.16)</f>
        <v>0</v>
      </c>
      <c r="CY16" s="100">
        <f>IF(LEN(CE16)-LEN(SUBSTITUTE(CE16,"7o",))=0,0,1.24)</f>
        <v>0</v>
      </c>
      <c r="CZ16" s="100">
        <f>IF(LEN(CE16)-LEN(SUBSTITUTE(CE16,"9o",))=0,0,1.33)</f>
        <v>0</v>
      </c>
      <c r="DA16" s="100">
        <f>IF(LEN(CE16)-LEN(SUBSTITUTE(CE16,"10o",))=0,0,1.41)</f>
        <v>0</v>
      </c>
      <c r="DB16" s="100">
        <f>IF(LEN(CE16)-LEN(SUBSTITUTE(CE16,"A",))=0,0,0)</f>
        <v>0</v>
      </c>
      <c r="DC16" s="100">
        <f>IF(LEN(CE16)-LEN(SUBSTITUTE(CE16,"B",))=0,0,0.04)</f>
        <v>0</v>
      </c>
      <c r="DD16" s="100">
        <f>IF(LEN(CE16)-LEN(SUBSTITUTE(CE16,"C",))=0,0,0.08)</f>
        <v>0</v>
      </c>
      <c r="DE16" s="100">
        <f>SUM(CW16:DD16)*CV16</f>
        <v>0</v>
      </c>
      <c r="DF16" s="100">
        <f>IF(LEN(CE16)-LEN(SUBSTITUTE(CE16,"p",))&lt;2,0,(LEN(CE16)-LEN(SUBSTITUTE(CE16,"p",))-1)*0.03)</f>
        <v>0</v>
      </c>
      <c r="DG16" s="100">
        <f>IF(LEN(CE16)-LEN(SUBSTITUTE(CE16,"g",))=0,0,0.03)</f>
        <v>0</v>
      </c>
      <c r="DH16" s="100">
        <f>IF(LEN(CE16)-LEN(SUBSTITUTE(CE16,"G",))=0,0,0.08)</f>
        <v>0</v>
      </c>
      <c r="DI16" s="100">
        <f>(LEN(CE16)-LEN(SUBSTITUTE(CE16,"-",)))*0.09</f>
        <v>0</v>
      </c>
      <c r="DJ16" s="100">
        <f>SUM(DF16:DI16)</f>
        <v>0</v>
      </c>
      <c r="DK16" s="102">
        <f>LEN(CE16)-LEN(SUBSTITUTE(CE16,"T",))</f>
        <v>0</v>
      </c>
      <c r="DL16" s="102">
        <f>LEN(CE16)-LEN(SUBSTITUTE(CE16,"Z",))</f>
        <v>0</v>
      </c>
      <c r="DM16" s="102">
        <f>LEN(CE16)-LEN(SUBSTITUTE(CE16,"S",))</f>
        <v>0</v>
      </c>
      <c r="DN16" s="102">
        <f>LEN(CE16)-LEN(SUBSTITUTE(CE16,"Y",))</f>
        <v>0</v>
      </c>
      <c r="DO16" s="102">
        <f>LEN(CE16)-LEN(SUBSTITUTE(CE16,"X",))</f>
        <v>0</v>
      </c>
      <c r="DP16" s="102">
        <f>LEN(CE16)-LEN(SUBSTITUTE(CE16,"M",))</f>
        <v>0</v>
      </c>
      <c r="DQ16" s="102">
        <f>LEN(CE16)-LEN(SUBSTITUTE(CE16,"K",))</f>
        <v>0</v>
      </c>
      <c r="DR16" s="102">
        <f>LEN(CE16)-LEN(SUBSTITUTE(CE16,"D",))</f>
        <v>0</v>
      </c>
      <c r="DS16" s="102">
        <f>SUM(DK16:DR16)</f>
        <v>0</v>
      </c>
      <c r="DT16" s="102">
        <f>IF(DS16=0,0,1)</f>
        <v>0</v>
      </c>
      <c r="DU16" s="100">
        <f>IF(DS16=1,0.6,0)</f>
        <v>0</v>
      </c>
      <c r="DV16" s="100">
        <f>IF(DS16=2,0.81,0)</f>
        <v>0</v>
      </c>
      <c r="DW16" s="100">
        <f>IF(DS16=3,1.01,0)</f>
        <v>0</v>
      </c>
      <c r="DX16" s="100">
        <f>IF(DS16=4,1.15,0)</f>
        <v>0</v>
      </c>
      <c r="DY16" s="100">
        <f>IF(DS16=5,1.25,0)</f>
        <v>0</v>
      </c>
      <c r="DZ16" s="100">
        <f>SUM(DU16:DY16)*DT16</f>
        <v>0</v>
      </c>
      <c r="EA16" s="100">
        <f>(LEN(CE16)-LEN(SUBSTITUTE(CE16,"T",)))*-0.03</f>
        <v>0</v>
      </c>
      <c r="EB16" s="100">
        <f>(LEN(CE16)-LEN(SUBSTITUTE(CE16,"Z",)))*0</f>
        <v>0</v>
      </c>
      <c r="EC16" s="100">
        <f>(LEN(CE16)-LEN(SUBSTITUTE(CE16,"S",)))*0.01</f>
        <v>0</v>
      </c>
      <c r="ED16" s="100">
        <f>(LEN(CE16)-LEN(SUBSTITUTE(CE16,"Y",)))*0.01</f>
        <v>0</v>
      </c>
      <c r="EE16" s="100">
        <f>(LEN(CE16)-LEN(SUBSTITUTE(CE16,"X",)))*0.01</f>
        <v>0</v>
      </c>
      <c r="EF16" s="100">
        <f>(LEN(CE16)-LEN(SUBSTITUTE(CE16,"M",)))*0.01</f>
        <v>0</v>
      </c>
      <c r="EG16" s="100">
        <f>(LEN(CE16)-LEN(SUBSTITUTE(CE16,"K",)))*0.02</f>
        <v>0</v>
      </c>
      <c r="EH16" s="100">
        <f>(LEN(CE16)-LEN(SUBSTITUTE(CE16,"D",)))*0.02</f>
        <v>0</v>
      </c>
      <c r="EI16" s="100">
        <f>SUM(EA16:EH16)</f>
        <v>0</v>
      </c>
      <c r="EJ16" s="100">
        <f>IF(A16=1,0.15,0)</f>
        <v>0.15</v>
      </c>
      <c r="EK16" s="100">
        <f>SUM(CN16,CU16,DE16,DJ16,DZ16,EI16,EJ16)</f>
        <v>0.15</v>
      </c>
      <c r="EL16" s="68">
        <f>C16</f>
        <v>36.22</v>
      </c>
      <c r="EM16" s="68">
        <f>SUM(O16:Q16)+R16+S16</f>
        <v>9.899999999999999</v>
      </c>
      <c r="EN16" s="98">
        <f>ROUND(18-(12*C16)/B16,2)</f>
        <v>-6.84</v>
      </c>
      <c r="EO16" s="68">
        <f>IF(EN16&gt;7.5,7.5,IF(EN16&lt;0,0,EN16))</f>
        <v>0</v>
      </c>
      <c r="EP16" s="68">
        <f>SUM(EM16,EO16)</f>
        <v>9.899999999999999</v>
      </c>
    </row>
    <row r="17" spans="1:146" ht="13.5" customHeight="1">
      <c r="A17" s="61">
        <v>1</v>
      </c>
      <c r="B17" s="62">
        <v>17.5</v>
      </c>
      <c r="C17" s="63">
        <v>36.14</v>
      </c>
      <c r="D17" s="64">
        <v>2.5</v>
      </c>
      <c r="E17" s="64"/>
      <c r="F17" s="64"/>
      <c r="G17" s="65"/>
      <c r="H17" s="65"/>
      <c r="I17" s="66"/>
      <c r="J17" s="67">
        <v>2</v>
      </c>
      <c r="K17" s="5" t="s">
        <v>280</v>
      </c>
      <c r="L17" s="5" t="s">
        <v>281</v>
      </c>
      <c r="M17" s="5" t="s">
        <v>129</v>
      </c>
      <c r="N17" s="5"/>
      <c r="O17" s="68">
        <f>D17</f>
        <v>2.5</v>
      </c>
      <c r="P17" s="68">
        <f>D17</f>
        <v>2.5</v>
      </c>
      <c r="Q17" s="68">
        <f>D17</f>
        <v>2.5</v>
      </c>
      <c r="R17" s="68">
        <f>IF(V17&gt;3.75,3.75,V17)</f>
        <v>0</v>
      </c>
      <c r="S17" s="68">
        <f>IF(W17&gt;3.75,3.75,W17)</f>
        <v>0</v>
      </c>
      <c r="T17" s="68"/>
      <c r="U17" s="68"/>
      <c r="V17" s="98">
        <f>ROUND(E17*CD17,2)</f>
        <v>0</v>
      </c>
      <c r="W17" s="98">
        <f>ROUND(F17*EK17,2)</f>
        <v>0</v>
      </c>
      <c r="X17" s="99">
        <f>IF(G17="","",G17)</f>
      </c>
      <c r="Y17" s="100">
        <f>IF(LEN(X17)-LEN(SUBSTITUTE(X17,"b",))=0,0,1.05)</f>
        <v>0</v>
      </c>
      <c r="Z17" s="100">
        <f>IF(LEN(X17)-LEN(SUBSTITUTE(X17,"f",))=0,0,1.1)</f>
        <v>0</v>
      </c>
      <c r="AA17" s="100">
        <f>IF(LEN(X17)-LEN(SUBSTITUTE(X17,"H",))=0,0,0)</f>
        <v>0</v>
      </c>
      <c r="AB17" s="100">
        <f>IF(LEN(X17)-LEN(SUBSTITUTE(X17,"dF",))=0,0,0.36)</f>
        <v>0</v>
      </c>
      <c r="AC17" s="100">
        <f>IF(LEN(X17)-LEN(SUBSTITUTE(X17,"tF",))=0,0,0.53)</f>
        <v>0</v>
      </c>
      <c r="AD17" s="99">
        <f>IF(AB17+AC17=0,1,0)</f>
        <v>1</v>
      </c>
      <c r="AE17" s="100">
        <f>IF(LEN(X17)-LEN(SUBSTITUTE(X17,"F",))=0,0,0.19*AD17)</f>
        <v>0</v>
      </c>
      <c r="AF17" s="100">
        <f>(LEN(X17)-LEN(SUBSTITUTE(X17,"l",)))*1.09</f>
        <v>0</v>
      </c>
      <c r="AG17" s="100">
        <f>SUM(Y17:AC17,AE17,AF17)</f>
        <v>0</v>
      </c>
      <c r="AH17" s="101">
        <f>IF(LEN(X17)-LEN(SUBSTITUTE(X17,"o",))&gt;0,0,1)</f>
        <v>1</v>
      </c>
      <c r="AI17" s="100">
        <f>IF(LEN(X17)-LEN(SUBSTITUTE(X17,"3",))=0,0,1.05)</f>
        <v>0</v>
      </c>
      <c r="AJ17" s="100">
        <f>IF(LEN(X17)-LEN(SUBSTITUTE(X17,"5",))=0,0,1.2)</f>
        <v>0</v>
      </c>
      <c r="AK17" s="100">
        <f>IF(LEN(X17)-LEN(SUBSTITUTE(X17,"7",))=0,0,1.28)</f>
        <v>0</v>
      </c>
      <c r="AL17" s="100">
        <f>IF(LEN(X17)-LEN(SUBSTITUTE(X17,"9",))=0,0,1.37)</f>
        <v>0</v>
      </c>
      <c r="AM17" s="100">
        <f>IF(LEN(X17)-LEN(SUBSTITUTE(X17,"10",))=0,0,1.45)</f>
        <v>0</v>
      </c>
      <c r="AN17" s="100">
        <f>SUM(AI17:AM17)*AH17</f>
        <v>0</v>
      </c>
      <c r="AO17" s="101">
        <f>IF(LEN(X17)-LEN(SUBSTITUTE(X17,"o",))&gt;0,1,0)</f>
        <v>0</v>
      </c>
      <c r="AP17" s="100">
        <f>IF(LEN(X17)-LEN(SUBSTITUTE(X17,"3o",))=0,0,1.07)</f>
        <v>0</v>
      </c>
      <c r="AQ17" s="100">
        <f>IF(LEN(X17)-LEN(SUBSTITUTE(X17,"5o",))=0,0,1.16)</f>
        <v>0</v>
      </c>
      <c r="AR17" s="100">
        <f>IF(LEN(X17)-LEN(SUBSTITUTE(X17,"7o",))=0,0,1.24)</f>
        <v>0</v>
      </c>
      <c r="AS17" s="100">
        <f>IF(LEN(X17)-LEN(SUBSTITUTE(X17,"9o",))=0,0,1.33)</f>
        <v>0</v>
      </c>
      <c r="AT17" s="100">
        <f>IF(LEN(X17)-LEN(SUBSTITUTE(X17,"10o",))=0,0,1.41)</f>
        <v>0</v>
      </c>
      <c r="AU17" s="100">
        <f>IF(LEN(X17)-LEN(SUBSTITUTE(X17,"A",))=0,0,0)</f>
        <v>0</v>
      </c>
      <c r="AV17" s="100">
        <f>IF(LEN(X17)-LEN(SUBSTITUTE(X17,"B",))=0,0,0.04)</f>
        <v>0</v>
      </c>
      <c r="AW17" s="100">
        <f>IF(LEN(X17)-LEN(SUBSTITUTE(X17,"C",))=0,0,0.08)</f>
        <v>0</v>
      </c>
      <c r="AX17" s="100">
        <f>SUM(AP17:AW17)*AO17</f>
        <v>0</v>
      </c>
      <c r="AY17" s="100">
        <f>IF(LEN(X17)-LEN(SUBSTITUTE(X17,"p",))&lt;2,0,(LEN(X17)-LEN(SUBSTITUTE(X17,"p",))-1)*0.03)</f>
        <v>0</v>
      </c>
      <c r="AZ17" s="100">
        <f>IF(LEN(X17)-LEN(SUBSTITUTE(X17,"g",))=0,0,0.03)</f>
        <v>0</v>
      </c>
      <c r="BA17" s="100">
        <f>IF(LEN(X17)-LEN(SUBSTITUTE(X17,"G",))=0,0,0.08)</f>
        <v>0</v>
      </c>
      <c r="BB17" s="100">
        <f>(LEN(X17)-LEN(SUBSTITUTE(X17,"-",)))*0.09</f>
        <v>0</v>
      </c>
      <c r="BC17" s="100">
        <f>SUM(AY17:BB17)</f>
        <v>0</v>
      </c>
      <c r="BD17" s="102">
        <f>LEN(X17)-LEN(SUBSTITUTE(X17,"T",))</f>
        <v>0</v>
      </c>
      <c r="BE17" s="102">
        <f>LEN(X17)-LEN(SUBSTITUTE(X17,"Z",))</f>
        <v>0</v>
      </c>
      <c r="BF17" s="102">
        <f>LEN(X17)-LEN(SUBSTITUTE(X17,"S",))</f>
        <v>0</v>
      </c>
      <c r="BG17" s="102">
        <f>LEN(X17)-LEN(SUBSTITUTE(X17,"Y",))</f>
        <v>0</v>
      </c>
      <c r="BH17" s="102">
        <f>LEN(X17)-LEN(SUBSTITUTE(X17,"X",))</f>
        <v>0</v>
      </c>
      <c r="BI17" s="102">
        <f>LEN(X17)-LEN(SUBSTITUTE(X17,"M",))</f>
        <v>0</v>
      </c>
      <c r="BJ17" s="102">
        <f>LEN(X17)-LEN(SUBSTITUTE(X17,"K",))</f>
        <v>0</v>
      </c>
      <c r="BK17" s="102">
        <f>LEN(X17)-LEN(SUBSTITUTE(X17,"D",))</f>
        <v>0</v>
      </c>
      <c r="BL17" s="102">
        <f>SUM(BD17:BK17)</f>
        <v>0</v>
      </c>
      <c r="BM17" s="102">
        <f>IF(BL17=0,0,1)</f>
        <v>0</v>
      </c>
      <c r="BN17" s="100">
        <f>IF(BL17=1,0.6,0)</f>
        <v>0</v>
      </c>
      <c r="BO17" s="100">
        <f>IF(BL17=2,0.81,0)</f>
        <v>0</v>
      </c>
      <c r="BP17" s="100">
        <f>IF(BL17=3,1.01,0)</f>
        <v>0</v>
      </c>
      <c r="BQ17" s="100">
        <f>IF(BL17=4,1.15,0)</f>
        <v>0</v>
      </c>
      <c r="BR17" s="100">
        <f>IF(BL17=5,1.25,0)</f>
        <v>0</v>
      </c>
      <c r="BS17" s="100">
        <f>SUM(BN17:BR17)*BM17</f>
        <v>0</v>
      </c>
      <c r="BT17" s="100">
        <f>(LEN(X17)-LEN(SUBSTITUTE(X17,"T",)))*-0.03</f>
        <v>0</v>
      </c>
      <c r="BU17" s="100">
        <f>(LEN(X17)-LEN(SUBSTITUTE(X17,"Z",)))*0</f>
        <v>0</v>
      </c>
      <c r="BV17" s="100">
        <f>(LEN(X17)-LEN(SUBSTITUTE(X17,"S",)))*0.01</f>
        <v>0</v>
      </c>
      <c r="BW17" s="100">
        <f>(LEN(X17)-LEN(SUBSTITUTE(X17,"Y",)))*0.01</f>
        <v>0</v>
      </c>
      <c r="BX17" s="100">
        <f>(LEN(X17)-LEN(SUBSTITUTE(X17,"X",)))*0.01</f>
        <v>0</v>
      </c>
      <c r="BY17" s="100">
        <f>(LEN(X17)-LEN(SUBSTITUTE(X17,"M",)))*0.01</f>
        <v>0</v>
      </c>
      <c r="BZ17" s="100">
        <f>(LEN(X17)-LEN(SUBSTITUTE(X17,"K",)))*0.02</f>
        <v>0</v>
      </c>
      <c r="CA17" s="100">
        <f>(LEN(X17)-LEN(SUBSTITUTE(X17,"D",)))*0.02</f>
        <v>0</v>
      </c>
      <c r="CB17" s="100">
        <f>SUM(BT17:CA17)</f>
        <v>0</v>
      </c>
      <c r="CC17" s="100">
        <f>IF(A17=1,0.15,0)</f>
        <v>0.15</v>
      </c>
      <c r="CD17" s="100">
        <f>SUM(AG17,AN17,AX17,BC17,BS17,CB17,CC17)</f>
        <v>0.15</v>
      </c>
      <c r="CE17" s="99">
        <f>IF(H17="","",H17)</f>
      </c>
      <c r="CF17" s="100">
        <f>IF(LEN(CE17)-LEN(SUBSTITUTE(CE17,"b",))=0,0,1.05)</f>
        <v>0</v>
      </c>
      <c r="CG17" s="100">
        <f>IF(LEN(CE17)-LEN(SUBSTITUTE(CE17,"f",))=0,0,1.1)</f>
        <v>0</v>
      </c>
      <c r="CH17" s="100">
        <f>IF(LEN(CE17)-LEN(SUBSTITUTE(CE17,"H",))=0,0,0)</f>
        <v>0</v>
      </c>
      <c r="CI17" s="100">
        <f>IF(LEN(CE17)-LEN(SUBSTITUTE(CE17,"dF",))=0,0,0.36)</f>
        <v>0</v>
      </c>
      <c r="CJ17" s="100">
        <f>IF(LEN(CE17)-LEN(SUBSTITUTE(CE17,"tF",))=0,0,0.53)</f>
        <v>0</v>
      </c>
      <c r="CK17" s="99">
        <f>IF(CI17+CJ17=0,1,0)</f>
        <v>1</v>
      </c>
      <c r="CL17" s="100">
        <f>IF(LEN(CE17)-LEN(SUBSTITUTE(CE17,"F",))=0,0,0.19*CK17)</f>
        <v>0</v>
      </c>
      <c r="CM17" s="100">
        <f>(LEN(CE17)-LEN(SUBSTITUTE(CE17,"l",)))*1.09</f>
        <v>0</v>
      </c>
      <c r="CN17" s="100">
        <f>SUM(CF17:CJ17,CL17,CM17)</f>
        <v>0</v>
      </c>
      <c r="CO17" s="101">
        <f>IF(LEN(CE17)-LEN(SUBSTITUTE(CE17,"o",))&gt;0,0,1)</f>
        <v>1</v>
      </c>
      <c r="CP17" s="100">
        <f>IF(LEN(CE17)-LEN(SUBSTITUTE(CE17,"3",))=0,0,1.05)</f>
        <v>0</v>
      </c>
      <c r="CQ17" s="100">
        <f>IF(LEN(CE17)-LEN(SUBSTITUTE(CE17,"5",))=0,0,1.2)</f>
        <v>0</v>
      </c>
      <c r="CR17" s="100">
        <f>IF(LEN(CE17)-LEN(SUBSTITUTE(CE17,"7",))=0,0,1.28)</f>
        <v>0</v>
      </c>
      <c r="CS17" s="100">
        <f>IF(LEN(CE17)-LEN(SUBSTITUTE(CE17,"9",))=0,0,1.37)</f>
        <v>0</v>
      </c>
      <c r="CT17" s="100">
        <f>IF(LEN(CE17)-LEN(SUBSTITUTE(CE17,"10",))=0,0,1.45)</f>
        <v>0</v>
      </c>
      <c r="CU17" s="100">
        <f>SUM(CP17:CT17)*CO17</f>
        <v>0</v>
      </c>
      <c r="CV17" s="101">
        <f>IF(LEN(CE17)-LEN(SUBSTITUTE(CE17,"o",))&gt;0,1,0)</f>
        <v>0</v>
      </c>
      <c r="CW17" s="100">
        <f>IF(LEN(CE17)-LEN(SUBSTITUTE(CE17,"3o",))=0,0,1.07)</f>
        <v>0</v>
      </c>
      <c r="CX17" s="100">
        <f>IF(LEN(CE17)-LEN(SUBSTITUTE(CE17,"5o",))=0,0,1.16)</f>
        <v>0</v>
      </c>
      <c r="CY17" s="100">
        <f>IF(LEN(CE17)-LEN(SUBSTITUTE(CE17,"7o",))=0,0,1.24)</f>
        <v>0</v>
      </c>
      <c r="CZ17" s="100">
        <f>IF(LEN(CE17)-LEN(SUBSTITUTE(CE17,"9o",))=0,0,1.33)</f>
        <v>0</v>
      </c>
      <c r="DA17" s="100">
        <f>IF(LEN(CE17)-LEN(SUBSTITUTE(CE17,"10o",))=0,0,1.41)</f>
        <v>0</v>
      </c>
      <c r="DB17" s="100">
        <f>IF(LEN(CE17)-LEN(SUBSTITUTE(CE17,"A",))=0,0,0)</f>
        <v>0</v>
      </c>
      <c r="DC17" s="100">
        <f>IF(LEN(CE17)-LEN(SUBSTITUTE(CE17,"B",))=0,0,0.04)</f>
        <v>0</v>
      </c>
      <c r="DD17" s="100">
        <f>IF(LEN(CE17)-LEN(SUBSTITUTE(CE17,"C",))=0,0,0.08)</f>
        <v>0</v>
      </c>
      <c r="DE17" s="100">
        <f>SUM(CW17:DD17)*CV17</f>
        <v>0</v>
      </c>
      <c r="DF17" s="100">
        <f>IF(LEN(CE17)-LEN(SUBSTITUTE(CE17,"p",))&lt;2,0,(LEN(CE17)-LEN(SUBSTITUTE(CE17,"p",))-1)*0.03)</f>
        <v>0</v>
      </c>
      <c r="DG17" s="100">
        <f>IF(LEN(CE17)-LEN(SUBSTITUTE(CE17,"g",))=0,0,0.03)</f>
        <v>0</v>
      </c>
      <c r="DH17" s="100">
        <f>IF(LEN(CE17)-LEN(SUBSTITUTE(CE17,"G",))=0,0,0.08)</f>
        <v>0</v>
      </c>
      <c r="DI17" s="100">
        <f>(LEN(CE17)-LEN(SUBSTITUTE(CE17,"-",)))*0.09</f>
        <v>0</v>
      </c>
      <c r="DJ17" s="100">
        <f>SUM(DF17:DI17)</f>
        <v>0</v>
      </c>
      <c r="DK17" s="102">
        <f>LEN(CE17)-LEN(SUBSTITUTE(CE17,"T",))</f>
        <v>0</v>
      </c>
      <c r="DL17" s="102">
        <f>LEN(CE17)-LEN(SUBSTITUTE(CE17,"Z",))</f>
        <v>0</v>
      </c>
      <c r="DM17" s="102">
        <f>LEN(CE17)-LEN(SUBSTITUTE(CE17,"S",))</f>
        <v>0</v>
      </c>
      <c r="DN17" s="102">
        <f>LEN(CE17)-LEN(SUBSTITUTE(CE17,"Y",))</f>
        <v>0</v>
      </c>
      <c r="DO17" s="102">
        <f>LEN(CE17)-LEN(SUBSTITUTE(CE17,"X",))</f>
        <v>0</v>
      </c>
      <c r="DP17" s="102">
        <f>LEN(CE17)-LEN(SUBSTITUTE(CE17,"M",))</f>
        <v>0</v>
      </c>
      <c r="DQ17" s="102">
        <f>LEN(CE17)-LEN(SUBSTITUTE(CE17,"K",))</f>
        <v>0</v>
      </c>
      <c r="DR17" s="102">
        <f>LEN(CE17)-LEN(SUBSTITUTE(CE17,"D",))</f>
        <v>0</v>
      </c>
      <c r="DS17" s="102">
        <f>SUM(DK17:DR17)</f>
        <v>0</v>
      </c>
      <c r="DT17" s="102">
        <f>IF(DS17=0,0,1)</f>
        <v>0</v>
      </c>
      <c r="DU17" s="100">
        <f>IF(DS17=1,0.6,0)</f>
        <v>0</v>
      </c>
      <c r="DV17" s="100">
        <f>IF(DS17=2,0.81,0)</f>
        <v>0</v>
      </c>
      <c r="DW17" s="100">
        <f>IF(DS17=3,1.01,0)</f>
        <v>0</v>
      </c>
      <c r="DX17" s="100">
        <f>IF(DS17=4,1.15,0)</f>
        <v>0</v>
      </c>
      <c r="DY17" s="100">
        <f>IF(DS17=5,1.25,0)</f>
        <v>0</v>
      </c>
      <c r="DZ17" s="100">
        <f>SUM(DU17:DY17)*DT17</f>
        <v>0</v>
      </c>
      <c r="EA17" s="100">
        <f>(LEN(CE17)-LEN(SUBSTITUTE(CE17,"T",)))*-0.03</f>
        <v>0</v>
      </c>
      <c r="EB17" s="100">
        <f>(LEN(CE17)-LEN(SUBSTITUTE(CE17,"Z",)))*0</f>
        <v>0</v>
      </c>
      <c r="EC17" s="100">
        <f>(LEN(CE17)-LEN(SUBSTITUTE(CE17,"S",)))*0.01</f>
        <v>0</v>
      </c>
      <c r="ED17" s="100">
        <f>(LEN(CE17)-LEN(SUBSTITUTE(CE17,"Y",)))*0.01</f>
        <v>0</v>
      </c>
      <c r="EE17" s="100">
        <f>(LEN(CE17)-LEN(SUBSTITUTE(CE17,"X",)))*0.01</f>
        <v>0</v>
      </c>
      <c r="EF17" s="100">
        <f>(LEN(CE17)-LEN(SUBSTITUTE(CE17,"M",)))*0.01</f>
        <v>0</v>
      </c>
      <c r="EG17" s="100">
        <f>(LEN(CE17)-LEN(SUBSTITUTE(CE17,"K",)))*0.02</f>
        <v>0</v>
      </c>
      <c r="EH17" s="100">
        <f>(LEN(CE17)-LEN(SUBSTITUTE(CE17,"D",)))*0.02</f>
        <v>0</v>
      </c>
      <c r="EI17" s="100">
        <f>SUM(EA17:EH17)</f>
        <v>0</v>
      </c>
      <c r="EJ17" s="100">
        <f>IF(A17=1,0.15,0)</f>
        <v>0.15</v>
      </c>
      <c r="EK17" s="100">
        <f>SUM(CN17,CU17,DE17,DJ17,DZ17,EI17,EJ17)</f>
        <v>0.15</v>
      </c>
      <c r="EL17" s="68">
        <f>C17</f>
        <v>36.14</v>
      </c>
      <c r="EM17" s="68">
        <f>SUM(O17:Q17)+R17+S17</f>
        <v>7.5</v>
      </c>
      <c r="EN17" s="98">
        <f>ROUND(18-(12*C17)/B17,2)</f>
        <v>-6.78</v>
      </c>
      <c r="EO17" s="68">
        <f>IF(EN17&gt;7.5,7.5,IF(EN17&lt;0,0,EN17))</f>
        <v>0</v>
      </c>
      <c r="EP17" s="68">
        <f>SUM(EM17,EO17)</f>
        <v>7.5</v>
      </c>
    </row>
  </sheetData>
  <mergeCells count="130">
    <mergeCell ref="J1:EP1"/>
    <mergeCell ref="J2:EP2"/>
    <mergeCell ref="J4:K4"/>
    <mergeCell ref="L4:O4"/>
    <mergeCell ref="J5:K5"/>
    <mergeCell ref="L5:O5"/>
    <mergeCell ref="J6:K6"/>
    <mergeCell ref="L6:O6"/>
    <mergeCell ref="J7:K7"/>
    <mergeCell ref="L7:O7"/>
    <mergeCell ref="J8:K8"/>
    <mergeCell ref="L8:O8"/>
    <mergeCell ref="J9:K9"/>
    <mergeCell ref="L9:O9"/>
    <mergeCell ref="A11:H11"/>
    <mergeCell ref="J11:J15"/>
    <mergeCell ref="K11:K15"/>
    <mergeCell ref="L11:L15"/>
    <mergeCell ref="M11:M15"/>
    <mergeCell ref="N11:N15"/>
    <mergeCell ref="O11:Q11"/>
    <mergeCell ref="R11:U11"/>
    <mergeCell ref="V11:W13"/>
    <mergeCell ref="X11:EK11"/>
    <mergeCell ref="EL11:EL15"/>
    <mergeCell ref="EM11:EM15"/>
    <mergeCell ref="EN11:EN15"/>
    <mergeCell ref="EO11:EO15"/>
    <mergeCell ref="EP11:EP15"/>
    <mergeCell ref="A12:A15"/>
    <mergeCell ref="B12:B15"/>
    <mergeCell ref="C12:C15"/>
    <mergeCell ref="D12:D15"/>
    <mergeCell ref="E12:F13"/>
    <mergeCell ref="G12:H13"/>
    <mergeCell ref="O12:O15"/>
    <mergeCell ref="P12:P15"/>
    <mergeCell ref="Q12:Q15"/>
    <mergeCell ref="R12:S13"/>
    <mergeCell ref="T12:U13"/>
    <mergeCell ref="X12:CD12"/>
    <mergeCell ref="CE12:EK12"/>
    <mergeCell ref="X13:X15"/>
    <mergeCell ref="Y13:AG13"/>
    <mergeCell ref="AH13:AN13"/>
    <mergeCell ref="AO13:AX13"/>
    <mergeCell ref="AY13:BC13"/>
    <mergeCell ref="BD13:CB13"/>
    <mergeCell ref="CC13:CC15"/>
    <mergeCell ref="CD13:CD15"/>
    <mergeCell ref="CE13:CE15"/>
    <mergeCell ref="CF13:CN13"/>
    <mergeCell ref="CO13:CU13"/>
    <mergeCell ref="CV13:DE13"/>
    <mergeCell ref="DF13:DJ13"/>
    <mergeCell ref="DK13:EI13"/>
    <mergeCell ref="EJ13:EJ15"/>
    <mergeCell ref="EK13:EK15"/>
    <mergeCell ref="E14:E15"/>
    <mergeCell ref="F14:F15"/>
    <mergeCell ref="G14:G15"/>
    <mergeCell ref="H14:H15"/>
    <mergeCell ref="R14:R15"/>
    <mergeCell ref="S14:S15"/>
    <mergeCell ref="T14:T15"/>
    <mergeCell ref="U14:U15"/>
    <mergeCell ref="V14:V15"/>
    <mergeCell ref="W14:W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AS14:AS15"/>
    <mergeCell ref="AT14:AT15"/>
    <mergeCell ref="AU14:AW14"/>
    <mergeCell ref="AX14:AX15"/>
    <mergeCell ref="AY14:AY15"/>
    <mergeCell ref="AZ14:AZ15"/>
    <mergeCell ref="BA14:BA15"/>
    <mergeCell ref="BB14:BB15"/>
    <mergeCell ref="BC14:BC15"/>
    <mergeCell ref="BD14:BS14"/>
    <mergeCell ref="BT14:CB14"/>
    <mergeCell ref="CF14:CF15"/>
    <mergeCell ref="CG14:CG15"/>
    <mergeCell ref="CH14:CH15"/>
    <mergeCell ref="CI14:CI15"/>
    <mergeCell ref="CJ14:CJ15"/>
    <mergeCell ref="CK14:CK15"/>
    <mergeCell ref="CL14:CL15"/>
    <mergeCell ref="CM14:CM15"/>
    <mergeCell ref="CN14:CN15"/>
    <mergeCell ref="CO14:CO15"/>
    <mergeCell ref="CP14:CP15"/>
    <mergeCell ref="CQ14:CQ15"/>
    <mergeCell ref="CR14:CR15"/>
    <mergeCell ref="CS14:CS15"/>
    <mergeCell ref="CT14:CT15"/>
    <mergeCell ref="CU14:CU15"/>
    <mergeCell ref="CV14:CV15"/>
    <mergeCell ref="CW14:CW15"/>
    <mergeCell ref="CX14:CX15"/>
    <mergeCell ref="CY14:CY15"/>
    <mergeCell ref="CZ14:CZ15"/>
    <mergeCell ref="DA14:DA15"/>
    <mergeCell ref="DB14:DD14"/>
    <mergeCell ref="DE14:DE15"/>
    <mergeCell ref="DF14:DF15"/>
    <mergeCell ref="DG14:DG15"/>
    <mergeCell ref="DH14:DH15"/>
    <mergeCell ref="DI14:DI15"/>
    <mergeCell ref="DJ14:DJ15"/>
    <mergeCell ref="DK14:DZ14"/>
    <mergeCell ref="EA14:EI14"/>
  </mergeCells>
  <printOptions/>
  <pageMargins left="0.42986111111111114" right="0.3902777777777778" top="0.9840277777777777" bottom="0.9840277777777777" header="0.5118055555555555" footer="0.5118055555555555"/>
  <pageSetup fitToHeight="0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N60"/>
  <sheetViews>
    <sheetView showGridLines="0" zoomScale="90" zoomScaleNormal="90" workbookViewId="0" topLeftCell="A1">
      <selection activeCell="U32" sqref="U32"/>
    </sheetView>
  </sheetViews>
  <sheetFormatPr defaultColWidth="9.33203125" defaultRowHeight="11.25"/>
  <cols>
    <col min="1" max="1" width="0" style="21" hidden="1" customWidth="1"/>
    <col min="2" max="3" width="0" style="22" hidden="1" customWidth="1"/>
    <col min="4" max="6" width="0" style="23" hidden="1" customWidth="1"/>
    <col min="7" max="8" width="0" style="24" hidden="1" customWidth="1"/>
    <col min="9" max="9" width="0" style="25" hidden="1" customWidth="1"/>
    <col min="10" max="10" width="9.33203125" style="21" customWidth="1"/>
    <col min="11" max="11" width="9.33203125" style="35" customWidth="1"/>
    <col min="12" max="12" width="20.83203125" style="35" customWidth="1"/>
    <col min="13" max="13" width="9.33203125" style="35" customWidth="1"/>
    <col min="14" max="14" width="55.83203125" style="35" customWidth="1"/>
    <col min="15" max="16384" width="9.33203125" style="35" customWidth="1"/>
  </cols>
  <sheetData>
    <row r="1" spans="10:14" ht="27">
      <c r="J1" s="2" t="s">
        <v>0</v>
      </c>
      <c r="K1" s="2"/>
      <c r="L1" s="2"/>
      <c r="M1" s="2"/>
      <c r="N1" s="2"/>
    </row>
    <row r="2" spans="10:14" ht="13.5" customHeight="1">
      <c r="J2" s="3" t="s">
        <v>1</v>
      </c>
      <c r="K2" s="3"/>
      <c r="L2" s="3"/>
      <c r="M2" s="3"/>
      <c r="N2" s="3"/>
    </row>
    <row r="3" ht="13.5" customHeight="1"/>
    <row r="4" spans="10:14" ht="13.5" customHeight="1">
      <c r="J4" s="4" t="s">
        <v>2</v>
      </c>
      <c r="K4" s="4"/>
      <c r="L4" s="5" t="s">
        <v>36</v>
      </c>
      <c r="M4" s="5"/>
      <c r="N4" s="5"/>
    </row>
    <row r="5" spans="4:14" ht="13.5" customHeight="1">
      <c r="D5" s="28"/>
      <c r="J5" s="4" t="s">
        <v>4</v>
      </c>
      <c r="K5" s="4"/>
      <c r="L5" s="5" t="s">
        <v>5</v>
      </c>
      <c r="M5" s="5"/>
      <c r="N5" s="5"/>
    </row>
    <row r="6" spans="10:14" ht="13.5" customHeight="1">
      <c r="J6" s="4" t="s">
        <v>6</v>
      </c>
      <c r="K6" s="4"/>
      <c r="L6" s="8">
        <v>170</v>
      </c>
      <c r="M6" s="8"/>
      <c r="N6" s="8"/>
    </row>
    <row r="7" spans="10:14" ht="13.5" customHeight="1">
      <c r="J7" s="4" t="s">
        <v>7</v>
      </c>
      <c r="K7" s="4"/>
      <c r="L7" s="8">
        <v>30</v>
      </c>
      <c r="M7" s="8"/>
      <c r="N7" s="8"/>
    </row>
    <row r="8" spans="10:14" ht="13.5" customHeight="1">
      <c r="J8" s="4" t="s">
        <v>8</v>
      </c>
      <c r="K8" s="4"/>
      <c r="L8" s="8">
        <v>18</v>
      </c>
      <c r="M8" s="8"/>
      <c r="N8" s="8"/>
    </row>
    <row r="9" spans="10:14" ht="13.5" customHeight="1">
      <c r="J9" s="4" t="s">
        <v>9</v>
      </c>
      <c r="K9" s="4"/>
      <c r="L9" s="8">
        <f>L6/9.7</f>
        <v>17.52577319587629</v>
      </c>
      <c r="M9" s="8"/>
      <c r="N9" s="8"/>
    </row>
    <row r="10" spans="10:14" ht="13.5" customHeight="1">
      <c r="J10" s="117"/>
      <c r="K10" s="26"/>
      <c r="L10" s="26"/>
      <c r="M10" s="26"/>
      <c r="N10" s="26"/>
    </row>
    <row r="11" spans="1:14" ht="13.5" customHeight="1">
      <c r="A11" s="43" t="s">
        <v>37</v>
      </c>
      <c r="B11" s="43"/>
      <c r="C11" s="43"/>
      <c r="D11" s="43"/>
      <c r="E11" s="43"/>
      <c r="F11" s="43"/>
      <c r="G11" s="43"/>
      <c r="H11" s="43"/>
      <c r="I11" s="44"/>
      <c r="J11" s="118" t="s">
        <v>283</v>
      </c>
      <c r="K11" s="4" t="s">
        <v>39</v>
      </c>
      <c r="L11" s="4" t="s">
        <v>40</v>
      </c>
      <c r="M11" s="4" t="s">
        <v>41</v>
      </c>
      <c r="N11" s="4" t="s">
        <v>42</v>
      </c>
    </row>
    <row r="12" spans="1:14" ht="12.75" customHeight="1" hidden="1">
      <c r="A12" s="50" t="s">
        <v>52</v>
      </c>
      <c r="B12" s="51" t="s">
        <v>53</v>
      </c>
      <c r="C12" s="51" t="s">
        <v>47</v>
      </c>
      <c r="D12" s="52" t="s">
        <v>54</v>
      </c>
      <c r="E12" s="52" t="s">
        <v>55</v>
      </c>
      <c r="F12" s="52"/>
      <c r="G12" s="53" t="s">
        <v>56</v>
      </c>
      <c r="H12" s="53"/>
      <c r="I12" s="54"/>
      <c r="J12" s="118"/>
      <c r="K12" s="4"/>
      <c r="L12" s="4"/>
      <c r="M12" s="4"/>
      <c r="N12" s="4"/>
    </row>
    <row r="13" spans="1:14" ht="12.75" customHeight="1" hidden="1">
      <c r="A13" s="50"/>
      <c r="B13" s="51"/>
      <c r="C13" s="51"/>
      <c r="D13" s="52"/>
      <c r="E13" s="52"/>
      <c r="F13" s="52"/>
      <c r="G13" s="53"/>
      <c r="H13" s="53"/>
      <c r="I13" s="54"/>
      <c r="J13" s="118"/>
      <c r="K13" s="4"/>
      <c r="L13" s="4"/>
      <c r="M13" s="4"/>
      <c r="N13" s="4"/>
    </row>
    <row r="14" spans="1:14" ht="12.75" customHeight="1" hidden="1">
      <c r="A14" s="50"/>
      <c r="B14" s="51"/>
      <c r="C14" s="51"/>
      <c r="D14" s="52"/>
      <c r="E14" s="52" t="s">
        <v>73</v>
      </c>
      <c r="F14" s="52" t="s">
        <v>74</v>
      </c>
      <c r="G14" s="53" t="s">
        <v>73</v>
      </c>
      <c r="H14" s="53" t="s">
        <v>74</v>
      </c>
      <c r="I14" s="54"/>
      <c r="J14" s="118"/>
      <c r="K14" s="4"/>
      <c r="L14" s="4"/>
      <c r="M14" s="4"/>
      <c r="N14" s="4"/>
    </row>
    <row r="15" spans="1:14" ht="12.75" hidden="1">
      <c r="A15" s="50"/>
      <c r="B15" s="51"/>
      <c r="C15" s="51"/>
      <c r="D15" s="52"/>
      <c r="E15" s="52"/>
      <c r="F15" s="52"/>
      <c r="G15" s="53"/>
      <c r="H15" s="53"/>
      <c r="I15" s="54"/>
      <c r="J15" s="118"/>
      <c r="K15" s="4"/>
      <c r="L15" s="4"/>
      <c r="M15" s="4"/>
      <c r="N15" s="4"/>
    </row>
    <row r="16" spans="1:14" ht="11.25" customHeight="1">
      <c r="A16" s="61"/>
      <c r="B16" s="62">
        <v>17.5</v>
      </c>
      <c r="C16" s="62"/>
      <c r="D16" s="64"/>
      <c r="E16" s="64"/>
      <c r="F16" s="64"/>
      <c r="G16" s="65"/>
      <c r="H16" s="65"/>
      <c r="I16" s="66"/>
      <c r="J16" s="119">
        <v>1</v>
      </c>
      <c r="K16" s="5" t="s">
        <v>181</v>
      </c>
      <c r="L16" s="5" t="s">
        <v>182</v>
      </c>
      <c r="M16" s="5" t="s">
        <v>171</v>
      </c>
      <c r="N16" s="5" t="s">
        <v>130</v>
      </c>
    </row>
    <row r="17" spans="1:14" ht="11.25" customHeight="1">
      <c r="A17" s="61"/>
      <c r="B17" s="62">
        <v>17.5</v>
      </c>
      <c r="C17" s="62"/>
      <c r="D17" s="64"/>
      <c r="E17" s="64"/>
      <c r="F17" s="64"/>
      <c r="G17" s="65"/>
      <c r="H17" s="65"/>
      <c r="I17" s="66"/>
      <c r="J17" s="119">
        <v>2</v>
      </c>
      <c r="K17" s="5" t="s">
        <v>198</v>
      </c>
      <c r="L17" s="5" t="s">
        <v>199</v>
      </c>
      <c r="M17" s="5" t="s">
        <v>129</v>
      </c>
      <c r="N17" s="5" t="s">
        <v>158</v>
      </c>
    </row>
    <row r="18" spans="1:14" ht="11.25" customHeight="1">
      <c r="A18" s="61"/>
      <c r="B18" s="62">
        <v>17.5</v>
      </c>
      <c r="C18" s="62"/>
      <c r="D18" s="64"/>
      <c r="E18" s="64"/>
      <c r="F18" s="64"/>
      <c r="G18" s="65"/>
      <c r="H18" s="65"/>
      <c r="I18" s="66"/>
      <c r="J18" s="119">
        <v>3</v>
      </c>
      <c r="K18" s="5" t="s">
        <v>213</v>
      </c>
      <c r="L18" s="5" t="s">
        <v>214</v>
      </c>
      <c r="M18" s="5" t="s">
        <v>129</v>
      </c>
      <c r="N18" s="5" t="s">
        <v>130</v>
      </c>
    </row>
    <row r="19" spans="1:14" ht="11.25" customHeight="1">
      <c r="A19" s="61"/>
      <c r="B19" s="62">
        <v>17.5</v>
      </c>
      <c r="C19" s="62"/>
      <c r="D19" s="64"/>
      <c r="E19" s="64"/>
      <c r="F19" s="64"/>
      <c r="G19" s="65"/>
      <c r="H19" s="65"/>
      <c r="I19" s="66"/>
      <c r="J19" s="119">
        <v>4</v>
      </c>
      <c r="K19" s="5" t="s">
        <v>164</v>
      </c>
      <c r="L19" s="5" t="s">
        <v>165</v>
      </c>
      <c r="M19" s="5" t="s">
        <v>136</v>
      </c>
      <c r="N19" s="5" t="s">
        <v>166</v>
      </c>
    </row>
    <row r="20" spans="1:14" ht="11.25" customHeight="1">
      <c r="A20" s="61"/>
      <c r="B20" s="62">
        <v>17.5</v>
      </c>
      <c r="C20" s="62"/>
      <c r="D20" s="64"/>
      <c r="E20" s="64"/>
      <c r="F20" s="64"/>
      <c r="G20" s="65"/>
      <c r="H20" s="65"/>
      <c r="I20" s="66"/>
      <c r="J20" s="119">
        <v>5</v>
      </c>
      <c r="K20" s="5" t="s">
        <v>196</v>
      </c>
      <c r="L20" s="5" t="s">
        <v>197</v>
      </c>
      <c r="M20" s="5" t="s">
        <v>129</v>
      </c>
      <c r="N20" s="5" t="s">
        <v>187</v>
      </c>
    </row>
    <row r="21" spans="1:14" ht="11.25" customHeight="1">
      <c r="A21" s="61"/>
      <c r="B21" s="62">
        <v>17.5</v>
      </c>
      <c r="C21" s="62"/>
      <c r="D21" s="64"/>
      <c r="E21" s="64"/>
      <c r="F21" s="64"/>
      <c r="G21" s="65"/>
      <c r="H21" s="65"/>
      <c r="I21" s="66"/>
      <c r="J21" s="119">
        <v>6</v>
      </c>
      <c r="K21" s="5" t="s">
        <v>185</v>
      </c>
      <c r="L21" s="5" t="s">
        <v>186</v>
      </c>
      <c r="M21" s="5" t="s">
        <v>171</v>
      </c>
      <c r="N21" s="5" t="s">
        <v>187</v>
      </c>
    </row>
    <row r="22" spans="1:14" ht="11.25" customHeight="1">
      <c r="A22" s="61"/>
      <c r="B22" s="62">
        <v>17.5</v>
      </c>
      <c r="C22" s="62"/>
      <c r="D22" s="64"/>
      <c r="E22" s="64"/>
      <c r="F22" s="64"/>
      <c r="G22" s="65"/>
      <c r="H22" s="65"/>
      <c r="I22" s="66"/>
      <c r="J22" s="119">
        <v>7</v>
      </c>
      <c r="K22" s="5" t="s">
        <v>128</v>
      </c>
      <c r="L22" s="5" t="s">
        <v>32</v>
      </c>
      <c r="M22" s="5" t="s">
        <v>129</v>
      </c>
      <c r="N22" s="5" t="s">
        <v>130</v>
      </c>
    </row>
    <row r="23" spans="1:14" ht="11.25" customHeight="1">
      <c r="A23" s="61"/>
      <c r="B23" s="62">
        <v>17.5</v>
      </c>
      <c r="C23" s="62"/>
      <c r="D23" s="64"/>
      <c r="E23" s="64"/>
      <c r="F23" s="64"/>
      <c r="G23" s="65"/>
      <c r="H23" s="65"/>
      <c r="I23" s="66"/>
      <c r="J23" s="119">
        <v>8</v>
      </c>
      <c r="K23" s="5" t="s">
        <v>150</v>
      </c>
      <c r="L23" s="5" t="s">
        <v>17</v>
      </c>
      <c r="M23" s="5" t="s">
        <v>151</v>
      </c>
      <c r="N23" s="5" t="s">
        <v>152</v>
      </c>
    </row>
    <row r="24" spans="1:14" ht="11.25" customHeight="1">
      <c r="A24" s="61"/>
      <c r="B24" s="62">
        <v>17.5</v>
      </c>
      <c r="C24" s="62"/>
      <c r="D24" s="64"/>
      <c r="E24" s="64"/>
      <c r="F24" s="64"/>
      <c r="G24" s="65"/>
      <c r="H24" s="65"/>
      <c r="I24" s="66"/>
      <c r="J24" s="119">
        <v>9</v>
      </c>
      <c r="K24" s="5" t="s">
        <v>162</v>
      </c>
      <c r="L24" s="5" t="s">
        <v>163</v>
      </c>
      <c r="M24" s="5" t="s">
        <v>129</v>
      </c>
      <c r="N24" s="5" t="s">
        <v>130</v>
      </c>
    </row>
    <row r="25" spans="1:14" ht="11.25" customHeight="1">
      <c r="A25" s="61"/>
      <c r="B25" s="62">
        <v>17.5</v>
      </c>
      <c r="C25" s="62"/>
      <c r="D25" s="64"/>
      <c r="E25" s="64"/>
      <c r="F25" s="64"/>
      <c r="G25" s="65"/>
      <c r="H25" s="65"/>
      <c r="I25" s="66"/>
      <c r="J25" s="119">
        <v>10</v>
      </c>
      <c r="K25" s="5" t="s">
        <v>190</v>
      </c>
      <c r="L25" s="5" t="s">
        <v>191</v>
      </c>
      <c r="M25" s="5" t="s">
        <v>129</v>
      </c>
      <c r="N25" s="5"/>
    </row>
    <row r="26" spans="1:14" ht="11.25" customHeight="1">
      <c r="A26" s="61"/>
      <c r="B26" s="62">
        <v>17.5</v>
      </c>
      <c r="C26" s="62"/>
      <c r="D26" s="64"/>
      <c r="E26" s="64"/>
      <c r="F26" s="64"/>
      <c r="G26" s="65"/>
      <c r="H26" s="65"/>
      <c r="I26" s="66"/>
      <c r="J26" s="119">
        <v>11</v>
      </c>
      <c r="K26" s="5" t="s">
        <v>140</v>
      </c>
      <c r="L26" s="5" t="s">
        <v>15</v>
      </c>
      <c r="M26" s="5" t="s">
        <v>129</v>
      </c>
      <c r="N26" s="5" t="s">
        <v>130</v>
      </c>
    </row>
    <row r="27" spans="1:14" ht="11.25" customHeight="1">
      <c r="A27" s="61"/>
      <c r="B27" s="62">
        <v>17.5</v>
      </c>
      <c r="C27" s="62"/>
      <c r="D27" s="64"/>
      <c r="E27" s="64"/>
      <c r="F27" s="64"/>
      <c r="G27" s="65"/>
      <c r="H27" s="65"/>
      <c r="I27" s="66"/>
      <c r="J27" s="119">
        <v>12</v>
      </c>
      <c r="K27" s="5" t="s">
        <v>211</v>
      </c>
      <c r="L27" s="5" t="s">
        <v>212</v>
      </c>
      <c r="M27" s="5" t="s">
        <v>129</v>
      </c>
      <c r="N27" s="5" t="s">
        <v>130</v>
      </c>
    </row>
    <row r="28" spans="1:14" ht="11.25" customHeight="1">
      <c r="A28" s="61"/>
      <c r="B28" s="62">
        <v>17.5</v>
      </c>
      <c r="C28" s="62"/>
      <c r="D28" s="64"/>
      <c r="E28" s="64"/>
      <c r="F28" s="64"/>
      <c r="G28" s="65"/>
      <c r="H28" s="65"/>
      <c r="I28" s="66"/>
      <c r="J28" s="119">
        <v>13</v>
      </c>
      <c r="K28" s="5" t="s">
        <v>169</v>
      </c>
      <c r="L28" s="5" t="s">
        <v>170</v>
      </c>
      <c r="M28" s="5" t="s">
        <v>171</v>
      </c>
      <c r="N28" s="5" t="s">
        <v>130</v>
      </c>
    </row>
    <row r="29" spans="1:14" ht="11.25" customHeight="1">
      <c r="A29" s="61"/>
      <c r="B29" s="62">
        <v>17.5</v>
      </c>
      <c r="C29" s="62"/>
      <c r="D29" s="64"/>
      <c r="E29" s="64"/>
      <c r="F29" s="64"/>
      <c r="G29" s="65"/>
      <c r="H29" s="65"/>
      <c r="I29" s="66"/>
      <c r="J29" s="119">
        <v>14</v>
      </c>
      <c r="K29" s="5" t="s">
        <v>183</v>
      </c>
      <c r="L29" s="5" t="s">
        <v>184</v>
      </c>
      <c r="M29" s="5" t="s">
        <v>142</v>
      </c>
      <c r="N29" s="5" t="s">
        <v>166</v>
      </c>
    </row>
    <row r="30" spans="1:14" ht="11.25" customHeight="1">
      <c r="A30" s="61"/>
      <c r="B30" s="62">
        <v>17.5</v>
      </c>
      <c r="C30" s="62"/>
      <c r="D30" s="64"/>
      <c r="E30" s="64"/>
      <c r="F30" s="64"/>
      <c r="G30" s="65"/>
      <c r="H30" s="65"/>
      <c r="I30" s="66"/>
      <c r="J30" s="119">
        <v>15</v>
      </c>
      <c r="K30" s="5" t="s">
        <v>123</v>
      </c>
      <c r="L30" s="5" t="s">
        <v>31</v>
      </c>
      <c r="M30" s="5" t="s">
        <v>124</v>
      </c>
      <c r="N30" s="5"/>
    </row>
    <row r="31" spans="1:14" ht="11.25" customHeight="1">
      <c r="A31" s="61"/>
      <c r="B31" s="62">
        <v>17.5</v>
      </c>
      <c r="C31" s="62"/>
      <c r="D31" s="64"/>
      <c r="E31" s="64"/>
      <c r="F31" s="64"/>
      <c r="G31" s="65"/>
      <c r="H31" s="65"/>
      <c r="I31" s="66"/>
      <c r="J31" s="119">
        <v>16</v>
      </c>
      <c r="K31" s="5" t="s">
        <v>224</v>
      </c>
      <c r="L31" s="5" t="s">
        <v>225</v>
      </c>
      <c r="M31" s="5" t="s">
        <v>171</v>
      </c>
      <c r="N31" s="5" t="s">
        <v>130</v>
      </c>
    </row>
    <row r="32" spans="1:14" ht="11.25" customHeight="1">
      <c r="A32" s="61"/>
      <c r="B32" s="62">
        <v>17.5</v>
      </c>
      <c r="C32" s="62"/>
      <c r="D32" s="64"/>
      <c r="E32" s="64"/>
      <c r="F32" s="64"/>
      <c r="G32" s="65"/>
      <c r="H32" s="65"/>
      <c r="I32" s="66"/>
      <c r="J32" s="119">
        <v>17</v>
      </c>
      <c r="K32" s="5" t="s">
        <v>200</v>
      </c>
      <c r="L32" s="5" t="s">
        <v>201</v>
      </c>
      <c r="M32" s="5" t="s">
        <v>202</v>
      </c>
      <c r="N32" s="5" t="s">
        <v>130</v>
      </c>
    </row>
    <row r="33" spans="1:14" ht="11.25" customHeight="1">
      <c r="A33" s="61"/>
      <c r="B33" s="62">
        <v>17.5</v>
      </c>
      <c r="C33" s="62"/>
      <c r="D33" s="64"/>
      <c r="E33" s="64"/>
      <c r="F33" s="64"/>
      <c r="G33" s="65"/>
      <c r="H33" s="65"/>
      <c r="I33" s="66"/>
      <c r="J33" s="119">
        <v>18</v>
      </c>
      <c r="K33" s="5" t="s">
        <v>167</v>
      </c>
      <c r="L33" s="5" t="s">
        <v>168</v>
      </c>
      <c r="M33" s="5" t="s">
        <v>129</v>
      </c>
      <c r="N33" s="5" t="s">
        <v>130</v>
      </c>
    </row>
    <row r="34" spans="1:14" ht="11.25" customHeight="1">
      <c r="A34" s="61"/>
      <c r="B34" s="62">
        <v>17.5</v>
      </c>
      <c r="C34" s="62"/>
      <c r="D34" s="64"/>
      <c r="E34" s="64"/>
      <c r="F34" s="64"/>
      <c r="G34" s="65"/>
      <c r="H34" s="65"/>
      <c r="I34" s="66"/>
      <c r="J34" s="119">
        <v>19</v>
      </c>
      <c r="K34" s="5" t="s">
        <v>218</v>
      </c>
      <c r="L34" s="5" t="s">
        <v>219</v>
      </c>
      <c r="M34" s="5" t="s">
        <v>136</v>
      </c>
      <c r="N34" s="5" t="s">
        <v>148</v>
      </c>
    </row>
    <row r="35" spans="1:14" ht="11.25" customHeight="1">
      <c r="A35" s="61"/>
      <c r="B35" s="62">
        <v>17.5</v>
      </c>
      <c r="C35" s="62"/>
      <c r="D35" s="64"/>
      <c r="E35" s="64"/>
      <c r="F35" s="64"/>
      <c r="G35" s="65"/>
      <c r="H35" s="65"/>
      <c r="I35" s="66"/>
      <c r="J35" s="119">
        <v>20</v>
      </c>
      <c r="K35" s="5" t="s">
        <v>188</v>
      </c>
      <c r="L35" s="5" t="s">
        <v>189</v>
      </c>
      <c r="M35" s="5" t="s">
        <v>171</v>
      </c>
      <c r="N35" s="5" t="s">
        <v>130</v>
      </c>
    </row>
    <row r="36" spans="1:14" ht="11.25" customHeight="1">
      <c r="A36" s="61"/>
      <c r="B36" s="62">
        <v>17.5</v>
      </c>
      <c r="C36" s="62"/>
      <c r="D36" s="64"/>
      <c r="E36" s="64"/>
      <c r="F36" s="64"/>
      <c r="G36" s="65"/>
      <c r="H36" s="65"/>
      <c r="I36" s="66"/>
      <c r="J36" s="119">
        <v>21</v>
      </c>
      <c r="K36" s="5" t="s">
        <v>174</v>
      </c>
      <c r="L36" s="5" t="s">
        <v>175</v>
      </c>
      <c r="M36" s="5" t="s">
        <v>129</v>
      </c>
      <c r="N36" s="5" t="s">
        <v>130</v>
      </c>
    </row>
    <row r="37" spans="1:14" ht="11.25" customHeight="1">
      <c r="A37" s="61"/>
      <c r="B37" s="62">
        <v>17.5</v>
      </c>
      <c r="C37" s="62"/>
      <c r="D37" s="64"/>
      <c r="E37" s="64"/>
      <c r="F37" s="64"/>
      <c r="G37" s="65"/>
      <c r="H37" s="65"/>
      <c r="I37" s="66"/>
      <c r="J37" s="119">
        <v>22</v>
      </c>
      <c r="K37" s="5" t="s">
        <v>159</v>
      </c>
      <c r="L37" s="5" t="s">
        <v>14</v>
      </c>
      <c r="M37" s="5" t="s">
        <v>136</v>
      </c>
      <c r="N37" s="5" t="s">
        <v>137</v>
      </c>
    </row>
    <row r="38" spans="1:14" ht="11.25" customHeight="1">
      <c r="A38" s="61"/>
      <c r="B38" s="62">
        <v>17.5</v>
      </c>
      <c r="C38" s="62"/>
      <c r="D38" s="64"/>
      <c r="E38" s="64"/>
      <c r="F38" s="64"/>
      <c r="G38" s="65"/>
      <c r="H38" s="65"/>
      <c r="I38" s="66"/>
      <c r="J38" s="119">
        <v>23</v>
      </c>
      <c r="K38" s="5" t="s">
        <v>126</v>
      </c>
      <c r="L38" s="5" t="s">
        <v>28</v>
      </c>
      <c r="M38" s="5" t="s">
        <v>121</v>
      </c>
      <c r="N38" s="5" t="s">
        <v>122</v>
      </c>
    </row>
    <row r="39" spans="1:14" ht="11.25" customHeight="1">
      <c r="A39" s="61"/>
      <c r="B39" s="62">
        <v>17.5</v>
      </c>
      <c r="C39" s="62"/>
      <c r="D39" s="64"/>
      <c r="E39" s="64"/>
      <c r="F39" s="64"/>
      <c r="G39" s="65"/>
      <c r="H39" s="65"/>
      <c r="I39" s="66"/>
      <c r="J39" s="119">
        <v>24</v>
      </c>
      <c r="K39" s="5" t="s">
        <v>120</v>
      </c>
      <c r="L39" s="5" t="s">
        <v>12</v>
      </c>
      <c r="M39" s="5" t="s">
        <v>121</v>
      </c>
      <c r="N39" s="5" t="s">
        <v>122</v>
      </c>
    </row>
    <row r="40" spans="1:14" ht="11.25" customHeight="1">
      <c r="A40" s="61"/>
      <c r="B40" s="62">
        <v>17.5</v>
      </c>
      <c r="C40" s="62"/>
      <c r="D40" s="64"/>
      <c r="E40" s="64"/>
      <c r="F40" s="64"/>
      <c r="G40" s="65"/>
      <c r="H40" s="65"/>
      <c r="I40" s="66"/>
      <c r="J40" s="119">
        <v>25</v>
      </c>
      <c r="K40" s="5" t="s">
        <v>138</v>
      </c>
      <c r="L40" s="5" t="s">
        <v>20</v>
      </c>
      <c r="M40" s="5" t="s">
        <v>121</v>
      </c>
      <c r="N40" s="5" t="s">
        <v>122</v>
      </c>
    </row>
    <row r="41" spans="1:14" ht="11.25" customHeight="1">
      <c r="A41" s="61"/>
      <c r="B41" s="62">
        <v>17.5</v>
      </c>
      <c r="C41" s="62"/>
      <c r="D41" s="64"/>
      <c r="E41" s="64"/>
      <c r="F41" s="64"/>
      <c r="G41" s="65"/>
      <c r="H41" s="65"/>
      <c r="I41" s="66"/>
      <c r="J41" s="119">
        <v>26</v>
      </c>
      <c r="K41" s="5" t="s">
        <v>194</v>
      </c>
      <c r="L41" s="5" t="s">
        <v>195</v>
      </c>
      <c r="M41" s="5" t="s">
        <v>136</v>
      </c>
      <c r="N41" s="5" t="s">
        <v>143</v>
      </c>
    </row>
    <row r="42" spans="1:14" ht="11.25" customHeight="1">
      <c r="A42" s="61"/>
      <c r="B42" s="62">
        <v>17.5</v>
      </c>
      <c r="C42" s="62"/>
      <c r="D42" s="64"/>
      <c r="E42" s="64"/>
      <c r="F42" s="64"/>
      <c r="G42" s="65"/>
      <c r="H42" s="65"/>
      <c r="I42" s="66"/>
      <c r="J42" s="119">
        <v>27</v>
      </c>
      <c r="K42" s="5" t="s">
        <v>157</v>
      </c>
      <c r="L42" s="5" t="s">
        <v>29</v>
      </c>
      <c r="M42" s="5" t="s">
        <v>129</v>
      </c>
      <c r="N42" s="5" t="s">
        <v>158</v>
      </c>
    </row>
    <row r="43" spans="1:14" ht="11.25" customHeight="1">
      <c r="A43" s="61"/>
      <c r="B43" s="62">
        <v>17.5</v>
      </c>
      <c r="C43" s="62"/>
      <c r="D43" s="64"/>
      <c r="E43" s="64"/>
      <c r="F43" s="64"/>
      <c r="G43" s="65"/>
      <c r="H43" s="65"/>
      <c r="I43" s="66"/>
      <c r="J43" s="119">
        <v>28</v>
      </c>
      <c r="K43" s="5" t="s">
        <v>147</v>
      </c>
      <c r="L43" s="5" t="s">
        <v>27</v>
      </c>
      <c r="M43" s="5" t="s">
        <v>136</v>
      </c>
      <c r="N43" s="5" t="s">
        <v>148</v>
      </c>
    </row>
    <row r="44" spans="1:14" ht="11.25" customHeight="1">
      <c r="A44" s="61"/>
      <c r="B44" s="62">
        <v>17.5</v>
      </c>
      <c r="C44" s="62"/>
      <c r="D44" s="64"/>
      <c r="E44" s="64"/>
      <c r="F44" s="64"/>
      <c r="G44" s="65"/>
      <c r="H44" s="65"/>
      <c r="I44" s="66"/>
      <c r="J44" s="119">
        <v>29</v>
      </c>
      <c r="K44" s="5" t="s">
        <v>172</v>
      </c>
      <c r="L44" s="5" t="s">
        <v>173</v>
      </c>
      <c r="M44" s="5" t="s">
        <v>136</v>
      </c>
      <c r="N44" s="5" t="s">
        <v>148</v>
      </c>
    </row>
    <row r="45" spans="1:14" ht="11.25" customHeight="1">
      <c r="A45" s="61"/>
      <c r="B45" s="62">
        <v>17.5</v>
      </c>
      <c r="C45" s="62"/>
      <c r="D45" s="64"/>
      <c r="E45" s="64"/>
      <c r="F45" s="64"/>
      <c r="G45" s="65"/>
      <c r="H45" s="65"/>
      <c r="I45" s="66"/>
      <c r="J45" s="119">
        <v>30</v>
      </c>
      <c r="K45" s="5" t="s">
        <v>154</v>
      </c>
      <c r="L45" s="5" t="s">
        <v>24</v>
      </c>
      <c r="M45" s="5" t="s">
        <v>124</v>
      </c>
      <c r="N45" s="5" t="s">
        <v>146</v>
      </c>
    </row>
    <row r="46" spans="1:14" ht="11.25" customHeight="1">
      <c r="A46" s="61"/>
      <c r="B46" s="62">
        <v>17.5</v>
      </c>
      <c r="C46" s="62"/>
      <c r="D46" s="64"/>
      <c r="E46" s="64"/>
      <c r="F46" s="64"/>
      <c r="G46" s="65"/>
      <c r="H46" s="65"/>
      <c r="I46" s="66"/>
      <c r="J46" s="119">
        <v>31</v>
      </c>
      <c r="K46" s="5" t="s">
        <v>203</v>
      </c>
      <c r="L46" s="5" t="s">
        <v>204</v>
      </c>
      <c r="M46" s="5" t="s">
        <v>124</v>
      </c>
      <c r="N46" s="5" t="s">
        <v>146</v>
      </c>
    </row>
    <row r="47" spans="1:14" ht="11.25" customHeight="1">
      <c r="A47" s="61"/>
      <c r="B47" s="62">
        <v>17.5</v>
      </c>
      <c r="C47" s="62"/>
      <c r="D47" s="64"/>
      <c r="E47" s="64"/>
      <c r="F47" s="64"/>
      <c r="G47" s="65"/>
      <c r="H47" s="65"/>
      <c r="I47" s="66"/>
      <c r="J47" s="119">
        <v>32</v>
      </c>
      <c r="K47" s="5" t="s">
        <v>141</v>
      </c>
      <c r="L47" s="5" t="s">
        <v>33</v>
      </c>
      <c r="M47" s="5" t="s">
        <v>142</v>
      </c>
      <c r="N47" s="5" t="s">
        <v>143</v>
      </c>
    </row>
    <row r="48" spans="1:14" ht="11.25" customHeight="1">
      <c r="A48" s="61"/>
      <c r="B48" s="62">
        <v>17.5</v>
      </c>
      <c r="C48" s="62"/>
      <c r="D48" s="64"/>
      <c r="E48" s="64"/>
      <c r="F48" s="64"/>
      <c r="G48" s="65"/>
      <c r="H48" s="65"/>
      <c r="I48" s="66"/>
      <c r="J48" s="119">
        <v>33</v>
      </c>
      <c r="K48" s="5" t="s">
        <v>144</v>
      </c>
      <c r="L48" s="5" t="s">
        <v>25</v>
      </c>
      <c r="M48" s="5" t="s">
        <v>145</v>
      </c>
      <c r="N48" s="5" t="s">
        <v>146</v>
      </c>
    </row>
    <row r="49" spans="1:14" ht="11.25" customHeight="1">
      <c r="A49" s="61"/>
      <c r="B49" s="62">
        <v>17.5</v>
      </c>
      <c r="C49" s="62"/>
      <c r="D49" s="64"/>
      <c r="E49" s="64"/>
      <c r="F49" s="64"/>
      <c r="G49" s="65"/>
      <c r="H49" s="65"/>
      <c r="I49" s="66"/>
      <c r="J49" s="119">
        <v>34</v>
      </c>
      <c r="K49" s="5" t="s">
        <v>135</v>
      </c>
      <c r="L49" s="5" t="s">
        <v>35</v>
      </c>
      <c r="M49" s="5" t="s">
        <v>136</v>
      </c>
      <c r="N49" s="5" t="s">
        <v>137</v>
      </c>
    </row>
    <row r="50" spans="1:14" ht="11.25" customHeight="1">
      <c r="A50" s="61"/>
      <c r="B50" s="62">
        <v>17.5</v>
      </c>
      <c r="C50" s="62"/>
      <c r="D50" s="64"/>
      <c r="E50" s="64"/>
      <c r="F50" s="64"/>
      <c r="G50" s="65"/>
      <c r="H50" s="65"/>
      <c r="I50" s="66"/>
      <c r="J50" s="119">
        <v>35</v>
      </c>
      <c r="K50" s="5" t="s">
        <v>207</v>
      </c>
      <c r="L50" s="5" t="s">
        <v>208</v>
      </c>
      <c r="M50" s="5" t="s">
        <v>129</v>
      </c>
      <c r="N50" s="5"/>
    </row>
    <row r="51" spans="1:14" ht="11.25" customHeight="1">
      <c r="A51" s="61"/>
      <c r="B51" s="62">
        <v>17.5</v>
      </c>
      <c r="C51" s="62"/>
      <c r="D51" s="64"/>
      <c r="E51" s="64"/>
      <c r="F51" s="64"/>
      <c r="G51" s="65"/>
      <c r="H51" s="65"/>
      <c r="I51" s="66"/>
      <c r="J51" s="119">
        <v>36</v>
      </c>
      <c r="K51" s="5" t="s">
        <v>176</v>
      </c>
      <c r="L51" s="5" t="s">
        <v>177</v>
      </c>
      <c r="M51" s="5" t="s">
        <v>121</v>
      </c>
      <c r="N51" s="5" t="s">
        <v>178</v>
      </c>
    </row>
    <row r="52" spans="1:14" ht="11.25" customHeight="1">
      <c r="A52" s="61"/>
      <c r="B52" s="62">
        <v>17.5</v>
      </c>
      <c r="C52" s="62"/>
      <c r="D52" s="64"/>
      <c r="E52" s="64"/>
      <c r="F52" s="64"/>
      <c r="G52" s="65"/>
      <c r="H52" s="65"/>
      <c r="I52" s="66"/>
      <c r="J52" s="119">
        <v>37</v>
      </c>
      <c r="K52" s="5" t="s">
        <v>215</v>
      </c>
      <c r="L52" s="5" t="s">
        <v>216</v>
      </c>
      <c r="M52" s="5" t="s">
        <v>217</v>
      </c>
      <c r="N52" s="5"/>
    </row>
    <row r="53" spans="1:14" ht="11.25" customHeight="1">
      <c r="A53" s="61"/>
      <c r="B53" s="62">
        <v>17.5</v>
      </c>
      <c r="C53" s="62"/>
      <c r="D53" s="64"/>
      <c r="E53" s="64"/>
      <c r="F53" s="64"/>
      <c r="G53" s="65"/>
      <c r="H53" s="65"/>
      <c r="I53" s="66"/>
      <c r="J53" s="119">
        <v>38</v>
      </c>
      <c r="K53" s="5" t="s">
        <v>134</v>
      </c>
      <c r="L53" s="5" t="s">
        <v>19</v>
      </c>
      <c r="M53" s="5"/>
      <c r="N53" s="5"/>
    </row>
    <row r="54" spans="1:14" ht="11.25" customHeight="1">
      <c r="A54" s="61"/>
      <c r="B54" s="62">
        <v>17.5</v>
      </c>
      <c r="C54" s="62"/>
      <c r="D54" s="64"/>
      <c r="E54" s="64"/>
      <c r="F54" s="64"/>
      <c r="G54" s="65"/>
      <c r="H54" s="65"/>
      <c r="I54" s="66"/>
      <c r="J54" s="119">
        <v>39</v>
      </c>
      <c r="K54" s="5" t="s">
        <v>179</v>
      </c>
      <c r="L54" s="5" t="s">
        <v>180</v>
      </c>
      <c r="M54" s="5"/>
      <c r="N54" s="5"/>
    </row>
    <row r="55" spans="1:14" ht="11.25" customHeight="1">
      <c r="A55" s="61"/>
      <c r="B55" s="62">
        <v>17.5</v>
      </c>
      <c r="C55" s="62"/>
      <c r="D55" s="64"/>
      <c r="E55" s="64"/>
      <c r="F55" s="64"/>
      <c r="G55" s="65"/>
      <c r="H55" s="65"/>
      <c r="I55" s="66"/>
      <c r="J55" s="119">
        <v>40</v>
      </c>
      <c r="K55" s="5" t="s">
        <v>160</v>
      </c>
      <c r="L55" s="5" t="s">
        <v>161</v>
      </c>
      <c r="M55" s="5"/>
      <c r="N55" s="5"/>
    </row>
    <row r="56" spans="1:14" ht="11.25" customHeight="1">
      <c r="A56" s="61"/>
      <c r="B56" s="62">
        <v>17.5</v>
      </c>
      <c r="C56" s="62"/>
      <c r="D56" s="64"/>
      <c r="E56" s="64"/>
      <c r="F56" s="64"/>
      <c r="G56" s="65"/>
      <c r="H56" s="65"/>
      <c r="I56" s="66"/>
      <c r="J56" s="119">
        <v>41</v>
      </c>
      <c r="K56" s="5" t="s">
        <v>192</v>
      </c>
      <c r="L56" s="5" t="s">
        <v>193</v>
      </c>
      <c r="M56" s="5"/>
      <c r="N56" s="5"/>
    </row>
    <row r="57" spans="1:14" ht="11.25" customHeight="1">
      <c r="A57" s="61"/>
      <c r="B57" s="62">
        <v>17.5</v>
      </c>
      <c r="C57" s="62"/>
      <c r="D57" s="64"/>
      <c r="E57" s="64"/>
      <c r="F57" s="64"/>
      <c r="G57" s="65"/>
      <c r="H57" s="65"/>
      <c r="I57" s="66"/>
      <c r="J57" s="119">
        <v>42</v>
      </c>
      <c r="K57" s="5" t="s">
        <v>221</v>
      </c>
      <c r="L57" s="5" t="s">
        <v>222</v>
      </c>
      <c r="M57" s="5" t="s">
        <v>129</v>
      </c>
      <c r="N57" s="5"/>
    </row>
    <row r="58" spans="1:14" ht="11.25" customHeight="1">
      <c r="A58" s="61"/>
      <c r="B58" s="62">
        <v>17.5</v>
      </c>
      <c r="C58" s="62"/>
      <c r="D58" s="64"/>
      <c r="E58" s="64"/>
      <c r="F58" s="64"/>
      <c r="G58" s="65"/>
      <c r="H58" s="65"/>
      <c r="I58" s="66"/>
      <c r="J58" s="119">
        <v>43</v>
      </c>
      <c r="K58" s="5" t="s">
        <v>205</v>
      </c>
      <c r="L58" s="5" t="s">
        <v>206</v>
      </c>
      <c r="M58" s="5" t="s">
        <v>129</v>
      </c>
      <c r="N58" s="5" t="s">
        <v>130</v>
      </c>
    </row>
    <row r="59" spans="1:14" ht="11.25" customHeight="1">
      <c r="A59" s="61"/>
      <c r="B59" s="62">
        <v>17.5</v>
      </c>
      <c r="C59" s="62"/>
      <c r="D59" s="64"/>
      <c r="E59" s="64"/>
      <c r="F59" s="64"/>
      <c r="G59" s="65"/>
      <c r="H59" s="65"/>
      <c r="I59" s="66"/>
      <c r="J59" s="119">
        <v>44</v>
      </c>
      <c r="K59" s="5" t="s">
        <v>209</v>
      </c>
      <c r="L59" s="5" t="s">
        <v>210</v>
      </c>
      <c r="M59" s="5"/>
      <c r="N59" s="5"/>
    </row>
    <row r="60" spans="1:14" ht="11.25" customHeight="1">
      <c r="A60" s="61"/>
      <c r="B60" s="62">
        <v>17.5</v>
      </c>
      <c r="C60" s="62"/>
      <c r="D60" s="64"/>
      <c r="E60" s="64"/>
      <c r="F60" s="64"/>
      <c r="G60" s="65"/>
      <c r="H60" s="65"/>
      <c r="I60" s="66"/>
      <c r="J60" s="119">
        <v>45</v>
      </c>
      <c r="K60" s="5" t="s">
        <v>132</v>
      </c>
      <c r="L60" s="5" t="s">
        <v>22</v>
      </c>
      <c r="M60" s="5"/>
      <c r="N60" s="5"/>
    </row>
  </sheetData>
  <mergeCells count="30">
    <mergeCell ref="J1:N1"/>
    <mergeCell ref="J2:N2"/>
    <mergeCell ref="J4:K4"/>
    <mergeCell ref="L4:N4"/>
    <mergeCell ref="J5:K5"/>
    <mergeCell ref="L5:N5"/>
    <mergeCell ref="J6:K6"/>
    <mergeCell ref="L6:N6"/>
    <mergeCell ref="J7:K7"/>
    <mergeCell ref="L7:N7"/>
    <mergeCell ref="J8:K8"/>
    <mergeCell ref="L8:N8"/>
    <mergeCell ref="J9:K9"/>
    <mergeCell ref="L9:N9"/>
    <mergeCell ref="A11:H11"/>
    <mergeCell ref="J11:J15"/>
    <mergeCell ref="K11:K15"/>
    <mergeCell ref="L11:L15"/>
    <mergeCell ref="M11:M15"/>
    <mergeCell ref="N11:N15"/>
    <mergeCell ref="A12:A15"/>
    <mergeCell ref="B12:B15"/>
    <mergeCell ref="C12:C15"/>
    <mergeCell ref="D12:D15"/>
    <mergeCell ref="E12:F13"/>
    <mergeCell ref="G12:H13"/>
    <mergeCell ref="E14:E15"/>
    <mergeCell ref="F14:F15"/>
    <mergeCell ref="G14:G15"/>
    <mergeCell ref="H14:H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/>
  <dimension ref="A1:N32"/>
  <sheetViews>
    <sheetView showGridLines="0" zoomScale="90" zoomScaleNormal="90" workbookViewId="0" topLeftCell="A1">
      <selection activeCell="M22" sqref="M22"/>
    </sheetView>
  </sheetViews>
  <sheetFormatPr defaultColWidth="9.33203125" defaultRowHeight="11.25"/>
  <cols>
    <col min="1" max="1" width="0" style="21" hidden="1" customWidth="1"/>
    <col min="2" max="3" width="0" style="22" hidden="1" customWidth="1"/>
    <col min="4" max="6" width="0" style="23" hidden="1" customWidth="1"/>
    <col min="7" max="8" width="0" style="24" hidden="1" customWidth="1"/>
    <col min="9" max="9" width="0" style="25" hidden="1" customWidth="1"/>
    <col min="10" max="10" width="9.33203125" style="21" customWidth="1"/>
    <col min="11" max="11" width="9.33203125" style="35" customWidth="1"/>
    <col min="12" max="12" width="20.83203125" style="35" customWidth="1"/>
    <col min="13" max="13" width="9.33203125" style="35" customWidth="1"/>
    <col min="14" max="14" width="55.83203125" style="35" customWidth="1"/>
    <col min="15" max="16384" width="9.33203125" style="35" customWidth="1"/>
  </cols>
  <sheetData>
    <row r="1" spans="10:14" ht="27">
      <c r="J1" s="2" t="s">
        <v>0</v>
      </c>
      <c r="K1" s="2"/>
      <c r="L1" s="2"/>
      <c r="M1" s="2"/>
      <c r="N1" s="2"/>
    </row>
    <row r="2" spans="10:14" ht="13.5" customHeight="1">
      <c r="J2" s="3" t="s">
        <v>1</v>
      </c>
      <c r="K2" s="3"/>
      <c r="L2" s="3"/>
      <c r="M2" s="3"/>
      <c r="N2" s="3"/>
    </row>
    <row r="3" ht="13.5" customHeight="1"/>
    <row r="4" spans="10:14" ht="13.5" customHeight="1">
      <c r="J4" s="4" t="s">
        <v>2</v>
      </c>
      <c r="K4" s="4"/>
      <c r="L4" s="5" t="s">
        <v>235</v>
      </c>
      <c r="M4" s="5"/>
      <c r="N4" s="5"/>
    </row>
    <row r="5" spans="4:14" ht="13.5" customHeight="1">
      <c r="D5" s="28"/>
      <c r="J5" s="4" t="s">
        <v>4</v>
      </c>
      <c r="K5" s="4"/>
      <c r="L5" s="5" t="s">
        <v>5</v>
      </c>
      <c r="M5" s="5"/>
      <c r="N5" s="5"/>
    </row>
    <row r="6" spans="10:14" ht="13.5" customHeight="1">
      <c r="J6" s="4" t="s">
        <v>6</v>
      </c>
      <c r="K6" s="4"/>
      <c r="L6" s="8">
        <v>170</v>
      </c>
      <c r="M6" s="8"/>
      <c r="N6" s="8"/>
    </row>
    <row r="7" spans="10:14" ht="13.5" customHeight="1">
      <c r="J7" s="4" t="s">
        <v>7</v>
      </c>
      <c r="K7" s="4"/>
      <c r="L7" s="8">
        <v>30</v>
      </c>
      <c r="M7" s="8"/>
      <c r="N7" s="8"/>
    </row>
    <row r="8" spans="10:14" ht="13.5" customHeight="1">
      <c r="J8" s="4" t="s">
        <v>8</v>
      </c>
      <c r="K8" s="4"/>
      <c r="L8" s="8">
        <v>18</v>
      </c>
      <c r="M8" s="8"/>
      <c r="N8" s="8"/>
    </row>
    <row r="9" spans="10:14" ht="13.5" customHeight="1">
      <c r="J9" s="4" t="s">
        <v>9</v>
      </c>
      <c r="K9" s="4"/>
      <c r="L9" s="8">
        <f>L6/9.7</f>
        <v>17.52577319587629</v>
      </c>
      <c r="M9" s="8"/>
      <c r="N9" s="8"/>
    </row>
    <row r="10" spans="10:14" ht="13.5" customHeight="1">
      <c r="J10" s="117"/>
      <c r="K10" s="26"/>
      <c r="L10" s="26"/>
      <c r="M10" s="26"/>
      <c r="N10" s="26"/>
    </row>
    <row r="11" spans="1:14" ht="13.5" customHeight="1">
      <c r="A11" s="43" t="s">
        <v>37</v>
      </c>
      <c r="B11" s="43"/>
      <c r="C11" s="43"/>
      <c r="D11" s="43"/>
      <c r="E11" s="43"/>
      <c r="F11" s="43"/>
      <c r="G11" s="43"/>
      <c r="H11" s="43"/>
      <c r="I11" s="44"/>
      <c r="J11" s="118" t="s">
        <v>283</v>
      </c>
      <c r="K11" s="4" t="s">
        <v>39</v>
      </c>
      <c r="L11" s="4" t="s">
        <v>40</v>
      </c>
      <c r="M11" s="4" t="s">
        <v>41</v>
      </c>
      <c r="N11" s="4" t="s">
        <v>42</v>
      </c>
    </row>
    <row r="12" spans="1:14" ht="12.75" customHeight="1" hidden="1">
      <c r="A12" s="50" t="s">
        <v>52</v>
      </c>
      <c r="B12" s="51" t="s">
        <v>53</v>
      </c>
      <c r="C12" s="51" t="s">
        <v>47</v>
      </c>
      <c r="D12" s="52" t="s">
        <v>54</v>
      </c>
      <c r="E12" s="52" t="s">
        <v>55</v>
      </c>
      <c r="F12" s="52"/>
      <c r="G12" s="53" t="s">
        <v>56</v>
      </c>
      <c r="H12" s="53"/>
      <c r="I12" s="54"/>
      <c r="J12" s="118"/>
      <c r="K12" s="4"/>
      <c r="L12" s="4"/>
      <c r="M12" s="4"/>
      <c r="N12" s="4"/>
    </row>
    <row r="13" spans="1:14" ht="12.75" customHeight="1" hidden="1">
      <c r="A13" s="50"/>
      <c r="B13" s="51"/>
      <c r="C13" s="51"/>
      <c r="D13" s="52"/>
      <c r="E13" s="52"/>
      <c r="F13" s="52"/>
      <c r="G13" s="53"/>
      <c r="H13" s="53"/>
      <c r="I13" s="54"/>
      <c r="J13" s="118"/>
      <c r="K13" s="4"/>
      <c r="L13" s="4"/>
      <c r="M13" s="4"/>
      <c r="N13" s="4"/>
    </row>
    <row r="14" spans="1:14" ht="12.75" customHeight="1" hidden="1">
      <c r="A14" s="50"/>
      <c r="B14" s="51"/>
      <c r="C14" s="51"/>
      <c r="D14" s="52"/>
      <c r="E14" s="52" t="s">
        <v>73</v>
      </c>
      <c r="F14" s="52" t="s">
        <v>74</v>
      </c>
      <c r="G14" s="53" t="s">
        <v>73</v>
      </c>
      <c r="H14" s="53" t="s">
        <v>74</v>
      </c>
      <c r="I14" s="54"/>
      <c r="J14" s="118"/>
      <c r="K14" s="4"/>
      <c r="L14" s="4"/>
      <c r="M14" s="4"/>
      <c r="N14" s="4"/>
    </row>
    <row r="15" spans="1:14" ht="12.75" hidden="1">
      <c r="A15" s="50"/>
      <c r="B15" s="51"/>
      <c r="C15" s="51"/>
      <c r="D15" s="52"/>
      <c r="E15" s="52"/>
      <c r="F15" s="52"/>
      <c r="G15" s="53"/>
      <c r="H15" s="53"/>
      <c r="I15" s="54"/>
      <c r="J15" s="118"/>
      <c r="K15" s="4"/>
      <c r="L15" s="4"/>
      <c r="M15" s="4"/>
      <c r="N15" s="4"/>
    </row>
    <row r="16" spans="1:14" ht="13.5" customHeight="1">
      <c r="A16" s="61"/>
      <c r="B16" s="62">
        <v>17.5</v>
      </c>
      <c r="C16" s="62"/>
      <c r="D16" s="64"/>
      <c r="E16" s="64"/>
      <c r="F16" s="64"/>
      <c r="G16" s="65"/>
      <c r="H16" s="65"/>
      <c r="I16" s="66"/>
      <c r="J16" s="119">
        <v>1</v>
      </c>
      <c r="K16" s="5" t="s">
        <v>221</v>
      </c>
      <c r="L16" s="5" t="s">
        <v>222</v>
      </c>
      <c r="M16" s="5" t="s">
        <v>129</v>
      </c>
      <c r="N16" s="5"/>
    </row>
    <row r="17" spans="1:14" ht="13.5" customHeight="1">
      <c r="A17" s="61"/>
      <c r="B17" s="62">
        <v>17.5</v>
      </c>
      <c r="C17" s="62"/>
      <c r="D17" s="64"/>
      <c r="E17" s="64"/>
      <c r="F17" s="64"/>
      <c r="G17" s="65"/>
      <c r="H17" s="65"/>
      <c r="I17" s="66"/>
      <c r="J17" s="119">
        <v>2</v>
      </c>
      <c r="K17" s="5" t="s">
        <v>205</v>
      </c>
      <c r="L17" s="5" t="s">
        <v>206</v>
      </c>
      <c r="M17" s="5" t="s">
        <v>129</v>
      </c>
      <c r="N17" s="5" t="s">
        <v>130</v>
      </c>
    </row>
    <row r="18" spans="1:14" ht="13.5" customHeight="1">
      <c r="A18" s="61"/>
      <c r="B18" s="62">
        <v>17.5</v>
      </c>
      <c r="C18" s="62"/>
      <c r="D18" s="64"/>
      <c r="E18" s="64"/>
      <c r="F18" s="64"/>
      <c r="G18" s="65"/>
      <c r="H18" s="65"/>
      <c r="I18" s="66"/>
      <c r="J18" s="119">
        <v>3</v>
      </c>
      <c r="K18" s="5" t="s">
        <v>227</v>
      </c>
      <c r="L18" s="5" t="s">
        <v>228</v>
      </c>
      <c r="M18" s="5" t="s">
        <v>171</v>
      </c>
      <c r="N18" s="5"/>
    </row>
    <row r="19" spans="1:14" ht="13.5" customHeight="1">
      <c r="A19" s="61"/>
      <c r="B19" s="62">
        <v>17.5</v>
      </c>
      <c r="C19" s="62"/>
      <c r="D19" s="64"/>
      <c r="E19" s="64"/>
      <c r="F19" s="64"/>
      <c r="G19" s="65"/>
      <c r="H19" s="65"/>
      <c r="I19" s="66"/>
      <c r="J19" s="119">
        <v>4</v>
      </c>
      <c r="K19" s="5" t="s">
        <v>247</v>
      </c>
      <c r="L19" s="5" t="s">
        <v>248</v>
      </c>
      <c r="M19" s="5" t="s">
        <v>171</v>
      </c>
      <c r="N19" s="5"/>
    </row>
    <row r="20" spans="1:14" ht="13.5" customHeight="1">
      <c r="A20" s="61"/>
      <c r="B20" s="62">
        <v>17.5</v>
      </c>
      <c r="C20" s="62"/>
      <c r="D20" s="64"/>
      <c r="E20" s="64"/>
      <c r="F20" s="64"/>
      <c r="G20" s="65"/>
      <c r="H20" s="65"/>
      <c r="I20" s="66"/>
      <c r="J20" s="119">
        <v>5</v>
      </c>
      <c r="K20" s="5" t="s">
        <v>249</v>
      </c>
      <c r="L20" s="5" t="s">
        <v>250</v>
      </c>
      <c r="M20" s="5" t="s">
        <v>129</v>
      </c>
      <c r="N20" s="5"/>
    </row>
    <row r="21" spans="1:14" ht="13.5" customHeight="1">
      <c r="A21" s="61"/>
      <c r="B21" s="62">
        <v>17.5</v>
      </c>
      <c r="C21" s="62"/>
      <c r="D21" s="64"/>
      <c r="E21" s="64"/>
      <c r="F21" s="64"/>
      <c r="G21" s="65"/>
      <c r="H21" s="65"/>
      <c r="I21" s="66"/>
      <c r="J21" s="119">
        <v>6</v>
      </c>
      <c r="K21" s="5" t="s">
        <v>233</v>
      </c>
      <c r="L21" s="5" t="s">
        <v>234</v>
      </c>
      <c r="M21" s="5" t="s">
        <v>171</v>
      </c>
      <c r="N21" s="5" t="s">
        <v>187</v>
      </c>
    </row>
    <row r="22" spans="1:14" ht="13.5" customHeight="1">
      <c r="A22" s="61"/>
      <c r="B22" s="62">
        <v>17.5</v>
      </c>
      <c r="C22" s="62"/>
      <c r="D22" s="64"/>
      <c r="E22" s="64"/>
      <c r="F22" s="64"/>
      <c r="G22" s="65"/>
      <c r="H22" s="65"/>
      <c r="I22" s="66"/>
      <c r="J22" s="119">
        <v>7</v>
      </c>
      <c r="K22" s="5" t="s">
        <v>257</v>
      </c>
      <c r="L22" s="5" t="s">
        <v>258</v>
      </c>
      <c r="M22" s="5" t="s">
        <v>129</v>
      </c>
      <c r="N22" s="5" t="s">
        <v>130</v>
      </c>
    </row>
    <row r="23" spans="1:14" ht="13.5" customHeight="1">
      <c r="A23" s="61"/>
      <c r="B23" s="62">
        <v>17.5</v>
      </c>
      <c r="C23" s="62"/>
      <c r="D23" s="64"/>
      <c r="E23" s="64"/>
      <c r="F23" s="64"/>
      <c r="G23" s="65"/>
      <c r="H23" s="65"/>
      <c r="I23" s="66"/>
      <c r="J23" s="119">
        <v>8</v>
      </c>
      <c r="K23" s="5" t="s">
        <v>251</v>
      </c>
      <c r="L23" s="5" t="s">
        <v>252</v>
      </c>
      <c r="M23" s="5" t="s">
        <v>171</v>
      </c>
      <c r="N23" s="5" t="s">
        <v>130</v>
      </c>
    </row>
    <row r="24" spans="1:14" ht="13.5" customHeight="1">
      <c r="A24" s="61"/>
      <c r="B24" s="62">
        <v>17.5</v>
      </c>
      <c r="C24" s="62"/>
      <c r="D24" s="64"/>
      <c r="E24" s="64"/>
      <c r="F24" s="64"/>
      <c r="G24" s="65"/>
      <c r="H24" s="65"/>
      <c r="I24" s="66"/>
      <c r="J24" s="119">
        <v>9</v>
      </c>
      <c r="K24" s="5" t="s">
        <v>240</v>
      </c>
      <c r="L24" s="5" t="s">
        <v>241</v>
      </c>
      <c r="M24" s="5" t="s">
        <v>171</v>
      </c>
      <c r="N24" s="5"/>
    </row>
    <row r="25" spans="1:14" ht="13.5" customHeight="1">
      <c r="A25" s="61"/>
      <c r="B25" s="62">
        <v>17.5</v>
      </c>
      <c r="C25" s="62"/>
      <c r="D25" s="64"/>
      <c r="E25" s="64"/>
      <c r="F25" s="64"/>
      <c r="G25" s="65"/>
      <c r="H25" s="65"/>
      <c r="I25" s="66"/>
      <c r="J25" s="119">
        <v>10</v>
      </c>
      <c r="K25" s="5" t="s">
        <v>242</v>
      </c>
      <c r="L25" s="5" t="s">
        <v>243</v>
      </c>
      <c r="M25" s="5" t="s">
        <v>244</v>
      </c>
      <c r="N25" s="5" t="s">
        <v>146</v>
      </c>
    </row>
    <row r="26" spans="1:14" ht="13.5" customHeight="1">
      <c r="A26" s="61"/>
      <c r="B26" s="62">
        <v>17.5</v>
      </c>
      <c r="C26" s="62"/>
      <c r="D26" s="64"/>
      <c r="E26" s="64"/>
      <c r="F26" s="64"/>
      <c r="G26" s="65"/>
      <c r="H26" s="65"/>
      <c r="I26" s="66"/>
      <c r="J26" s="119">
        <v>11</v>
      </c>
      <c r="K26" s="5" t="s">
        <v>229</v>
      </c>
      <c r="L26" s="5" t="s">
        <v>230</v>
      </c>
      <c r="M26" s="5" t="s">
        <v>129</v>
      </c>
      <c r="N26" s="5"/>
    </row>
    <row r="27" spans="1:14" ht="13.5" customHeight="1">
      <c r="A27" s="61"/>
      <c r="B27" s="62">
        <v>17.5</v>
      </c>
      <c r="C27" s="62"/>
      <c r="D27" s="64"/>
      <c r="E27" s="64"/>
      <c r="F27" s="64"/>
      <c r="G27" s="65"/>
      <c r="H27" s="65"/>
      <c r="I27" s="66"/>
      <c r="J27" s="119">
        <v>12</v>
      </c>
      <c r="K27" s="5" t="s">
        <v>245</v>
      </c>
      <c r="L27" s="5" t="s">
        <v>246</v>
      </c>
      <c r="M27" s="5"/>
      <c r="N27" s="5"/>
    </row>
    <row r="28" spans="1:14" ht="13.5" customHeight="1">
      <c r="A28" s="61"/>
      <c r="B28" s="62">
        <v>17.5</v>
      </c>
      <c r="C28" s="62"/>
      <c r="D28" s="64"/>
      <c r="E28" s="64"/>
      <c r="F28" s="64"/>
      <c r="G28" s="65"/>
      <c r="H28" s="65"/>
      <c r="I28" s="66"/>
      <c r="J28" s="119">
        <v>13</v>
      </c>
      <c r="K28" s="5" t="s">
        <v>236</v>
      </c>
      <c r="L28" s="5" t="s">
        <v>237</v>
      </c>
      <c r="M28" s="5"/>
      <c r="N28" s="5"/>
    </row>
    <row r="29" spans="1:14" ht="13.5" customHeight="1">
      <c r="A29" s="61"/>
      <c r="B29" s="62">
        <v>17.5</v>
      </c>
      <c r="C29" s="62"/>
      <c r="D29" s="64"/>
      <c r="E29" s="64"/>
      <c r="F29" s="64"/>
      <c r="G29" s="65"/>
      <c r="H29" s="65"/>
      <c r="I29" s="66"/>
      <c r="J29" s="119">
        <v>14</v>
      </c>
      <c r="K29" s="5" t="s">
        <v>231</v>
      </c>
      <c r="L29" s="5" t="s">
        <v>232</v>
      </c>
      <c r="M29" s="5"/>
      <c r="N29" s="5"/>
    </row>
    <row r="30" spans="1:14" ht="13.5" customHeight="1">
      <c r="A30" s="61"/>
      <c r="B30" s="62">
        <v>17.5</v>
      </c>
      <c r="C30" s="62"/>
      <c r="D30" s="64"/>
      <c r="E30" s="64"/>
      <c r="F30" s="64"/>
      <c r="G30" s="65"/>
      <c r="H30" s="65"/>
      <c r="I30" s="66"/>
      <c r="J30" s="119">
        <v>15</v>
      </c>
      <c r="K30" s="5" t="s">
        <v>253</v>
      </c>
      <c r="L30" s="5" t="s">
        <v>254</v>
      </c>
      <c r="M30" s="5"/>
      <c r="N30" s="5"/>
    </row>
    <row r="31" spans="1:14" ht="13.5" customHeight="1">
      <c r="A31" s="61"/>
      <c r="B31" s="62">
        <v>17.5</v>
      </c>
      <c r="C31" s="62"/>
      <c r="D31" s="64"/>
      <c r="E31" s="64"/>
      <c r="F31" s="64"/>
      <c r="G31" s="65"/>
      <c r="H31" s="65"/>
      <c r="I31" s="66"/>
      <c r="J31" s="119">
        <v>16</v>
      </c>
      <c r="K31" s="5" t="s">
        <v>238</v>
      </c>
      <c r="L31" s="5" t="s">
        <v>239</v>
      </c>
      <c r="M31" s="5"/>
      <c r="N31" s="5"/>
    </row>
    <row r="32" spans="1:14" ht="13.5" customHeight="1">
      <c r="A32" s="61"/>
      <c r="B32" s="62">
        <v>17.5</v>
      </c>
      <c r="C32" s="62"/>
      <c r="D32" s="64"/>
      <c r="E32" s="64"/>
      <c r="F32" s="64"/>
      <c r="G32" s="65"/>
      <c r="H32" s="65"/>
      <c r="I32" s="66"/>
      <c r="J32" s="119">
        <v>17</v>
      </c>
      <c r="K32" s="5" t="s">
        <v>255</v>
      </c>
      <c r="L32" s="5" t="s">
        <v>256</v>
      </c>
      <c r="M32" s="5"/>
      <c r="N32" s="5"/>
    </row>
  </sheetData>
  <mergeCells count="30">
    <mergeCell ref="J1:N1"/>
    <mergeCell ref="J2:N2"/>
    <mergeCell ref="J4:K4"/>
    <mergeCell ref="L4:N4"/>
    <mergeCell ref="J5:K5"/>
    <mergeCell ref="L5:N5"/>
    <mergeCell ref="J6:K6"/>
    <mergeCell ref="L6:N6"/>
    <mergeCell ref="J7:K7"/>
    <mergeCell ref="L7:N7"/>
    <mergeCell ref="J8:K8"/>
    <mergeCell ref="L8:N8"/>
    <mergeCell ref="J9:K9"/>
    <mergeCell ref="L9:N9"/>
    <mergeCell ref="A11:H11"/>
    <mergeCell ref="J11:J15"/>
    <mergeCell ref="K11:K15"/>
    <mergeCell ref="L11:L15"/>
    <mergeCell ref="M11:M15"/>
    <mergeCell ref="N11:N15"/>
    <mergeCell ref="A12:A15"/>
    <mergeCell ref="B12:B15"/>
    <mergeCell ref="C12:C15"/>
    <mergeCell ref="D12:D15"/>
    <mergeCell ref="E12:F13"/>
    <mergeCell ref="G12:H13"/>
    <mergeCell ref="E14:E15"/>
    <mergeCell ref="F14:F15"/>
    <mergeCell ref="G14:G15"/>
    <mergeCell ref="H14:H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N24"/>
  <sheetViews>
    <sheetView showGridLines="0" zoomScale="90" zoomScaleNormal="90" workbookViewId="0" topLeftCell="A1">
      <selection activeCell="N16" sqref="N16"/>
    </sheetView>
  </sheetViews>
  <sheetFormatPr defaultColWidth="9.33203125" defaultRowHeight="11.25"/>
  <cols>
    <col min="1" max="1" width="0" style="21" hidden="1" customWidth="1"/>
    <col min="2" max="3" width="0" style="22" hidden="1" customWidth="1"/>
    <col min="4" max="6" width="0" style="23" hidden="1" customWidth="1"/>
    <col min="7" max="8" width="0" style="24" hidden="1" customWidth="1"/>
    <col min="9" max="9" width="0" style="25" hidden="1" customWidth="1"/>
    <col min="10" max="10" width="9.33203125" style="21" customWidth="1"/>
    <col min="11" max="11" width="9.33203125" style="35" customWidth="1"/>
    <col min="12" max="12" width="20.83203125" style="35" customWidth="1"/>
    <col min="13" max="13" width="9.33203125" style="35" customWidth="1"/>
    <col min="14" max="14" width="55.83203125" style="35" customWidth="1"/>
    <col min="15" max="16384" width="9.33203125" style="35" customWidth="1"/>
  </cols>
  <sheetData>
    <row r="1" spans="10:14" ht="27">
      <c r="J1" s="2" t="s">
        <v>0</v>
      </c>
      <c r="K1" s="2"/>
      <c r="L1" s="2"/>
      <c r="M1" s="2"/>
      <c r="N1" s="2"/>
    </row>
    <row r="2" spans="10:14" ht="13.5" customHeight="1">
      <c r="J2" s="3" t="s">
        <v>1</v>
      </c>
      <c r="K2" s="3"/>
      <c r="L2" s="3"/>
      <c r="M2" s="3"/>
      <c r="N2" s="3"/>
    </row>
    <row r="3" ht="13.5" customHeight="1"/>
    <row r="4" spans="10:14" ht="13.5" customHeight="1">
      <c r="J4" s="4" t="s">
        <v>2</v>
      </c>
      <c r="K4" s="4"/>
      <c r="L4" s="5" t="s">
        <v>262</v>
      </c>
      <c r="M4" s="5"/>
      <c r="N4" s="5"/>
    </row>
    <row r="5" spans="4:14" ht="13.5" customHeight="1">
      <c r="D5" s="28"/>
      <c r="J5" s="4" t="s">
        <v>4</v>
      </c>
      <c r="K5" s="4"/>
      <c r="L5" s="5" t="s">
        <v>5</v>
      </c>
      <c r="M5" s="5"/>
      <c r="N5" s="5"/>
    </row>
    <row r="6" spans="10:14" ht="13.5" customHeight="1">
      <c r="J6" s="4" t="s">
        <v>6</v>
      </c>
      <c r="K6" s="4"/>
      <c r="L6" s="8">
        <v>170</v>
      </c>
      <c r="M6" s="8"/>
      <c r="N6" s="8"/>
    </row>
    <row r="7" spans="10:14" ht="13.5" customHeight="1">
      <c r="J7" s="4" t="s">
        <v>7</v>
      </c>
      <c r="K7" s="4"/>
      <c r="L7" s="8">
        <v>30</v>
      </c>
      <c r="M7" s="8"/>
      <c r="N7" s="8"/>
    </row>
    <row r="8" spans="10:14" ht="13.5" customHeight="1">
      <c r="J8" s="4" t="s">
        <v>8</v>
      </c>
      <c r="K8" s="4"/>
      <c r="L8" s="8">
        <v>18</v>
      </c>
      <c r="M8" s="8"/>
      <c r="N8" s="8"/>
    </row>
    <row r="9" spans="10:14" ht="13.5" customHeight="1">
      <c r="J9" s="4" t="s">
        <v>9</v>
      </c>
      <c r="K9" s="4"/>
      <c r="L9" s="8">
        <f>L6/9.7</f>
        <v>17.52577319587629</v>
      </c>
      <c r="M9" s="8"/>
      <c r="N9" s="8"/>
    </row>
    <row r="10" spans="10:14" ht="13.5" customHeight="1">
      <c r="J10" s="117"/>
      <c r="K10" s="26"/>
      <c r="L10" s="26"/>
      <c r="M10" s="26"/>
      <c r="N10" s="26"/>
    </row>
    <row r="11" spans="1:14" ht="13.5" customHeight="1">
      <c r="A11" s="43" t="s">
        <v>37</v>
      </c>
      <c r="B11" s="43"/>
      <c r="C11" s="43"/>
      <c r="D11" s="43"/>
      <c r="E11" s="43"/>
      <c r="F11" s="43"/>
      <c r="G11" s="43"/>
      <c r="H11" s="43"/>
      <c r="I11" s="44"/>
      <c r="J11" s="118" t="s">
        <v>283</v>
      </c>
      <c r="K11" s="4" t="s">
        <v>39</v>
      </c>
      <c r="L11" s="4" t="s">
        <v>40</v>
      </c>
      <c r="M11" s="4" t="s">
        <v>41</v>
      </c>
      <c r="N11" s="4" t="s">
        <v>42</v>
      </c>
    </row>
    <row r="12" spans="1:14" ht="12.75" customHeight="1" hidden="1">
      <c r="A12" s="50" t="s">
        <v>52</v>
      </c>
      <c r="B12" s="51" t="s">
        <v>53</v>
      </c>
      <c r="C12" s="51" t="s">
        <v>47</v>
      </c>
      <c r="D12" s="52" t="s">
        <v>54</v>
      </c>
      <c r="E12" s="52" t="s">
        <v>55</v>
      </c>
      <c r="F12" s="52"/>
      <c r="G12" s="53" t="s">
        <v>56</v>
      </c>
      <c r="H12" s="53"/>
      <c r="I12" s="54"/>
      <c r="J12" s="118"/>
      <c r="K12" s="4"/>
      <c r="L12" s="4"/>
      <c r="M12" s="4"/>
      <c r="N12" s="4"/>
    </row>
    <row r="13" spans="1:14" ht="12.75" customHeight="1" hidden="1">
      <c r="A13" s="50"/>
      <c r="B13" s="51"/>
      <c r="C13" s="51"/>
      <c r="D13" s="52"/>
      <c r="E13" s="52"/>
      <c r="F13" s="52"/>
      <c r="G13" s="53"/>
      <c r="H13" s="53"/>
      <c r="I13" s="54"/>
      <c r="J13" s="118"/>
      <c r="K13" s="4"/>
      <c r="L13" s="4"/>
      <c r="M13" s="4"/>
      <c r="N13" s="4"/>
    </row>
    <row r="14" spans="1:14" ht="12.75" customHeight="1" hidden="1">
      <c r="A14" s="50"/>
      <c r="B14" s="51"/>
      <c r="C14" s="51"/>
      <c r="D14" s="52"/>
      <c r="E14" s="52" t="s">
        <v>73</v>
      </c>
      <c r="F14" s="52" t="s">
        <v>74</v>
      </c>
      <c r="G14" s="53" t="s">
        <v>73</v>
      </c>
      <c r="H14" s="53" t="s">
        <v>74</v>
      </c>
      <c r="I14" s="54"/>
      <c r="J14" s="118"/>
      <c r="K14" s="4"/>
      <c r="L14" s="4"/>
      <c r="M14" s="4"/>
      <c r="N14" s="4"/>
    </row>
    <row r="15" spans="1:14" ht="12.75" hidden="1">
      <c r="A15" s="50"/>
      <c r="B15" s="51"/>
      <c r="C15" s="51"/>
      <c r="D15" s="52"/>
      <c r="E15" s="52"/>
      <c r="F15" s="52"/>
      <c r="G15" s="53"/>
      <c r="H15" s="53"/>
      <c r="I15" s="54"/>
      <c r="J15" s="118"/>
      <c r="K15" s="4"/>
      <c r="L15" s="4"/>
      <c r="M15" s="4"/>
      <c r="N15" s="4"/>
    </row>
    <row r="16" spans="1:14" ht="13.5" customHeight="1">
      <c r="A16" s="61"/>
      <c r="B16" s="62">
        <v>17.5</v>
      </c>
      <c r="C16" s="62"/>
      <c r="D16" s="64"/>
      <c r="E16" s="64"/>
      <c r="F16" s="64"/>
      <c r="G16" s="65"/>
      <c r="H16" s="65"/>
      <c r="I16" s="66"/>
      <c r="J16" s="119">
        <v>1</v>
      </c>
      <c r="K16" s="5" t="s">
        <v>247</v>
      </c>
      <c r="L16" s="5" t="s">
        <v>248</v>
      </c>
      <c r="M16" s="5" t="s">
        <v>171</v>
      </c>
      <c r="N16" s="5"/>
    </row>
    <row r="17" spans="1:14" ht="13.5" customHeight="1">
      <c r="A17" s="61"/>
      <c r="B17" s="62">
        <v>17.5</v>
      </c>
      <c r="C17" s="62"/>
      <c r="D17" s="64"/>
      <c r="E17" s="64"/>
      <c r="F17" s="64"/>
      <c r="G17" s="65"/>
      <c r="H17" s="65"/>
      <c r="I17" s="66"/>
      <c r="J17" s="119">
        <v>2</v>
      </c>
      <c r="K17" s="5" t="s">
        <v>249</v>
      </c>
      <c r="L17" s="5" t="s">
        <v>250</v>
      </c>
      <c r="M17" s="5" t="s">
        <v>129</v>
      </c>
      <c r="N17" s="5"/>
    </row>
    <row r="18" spans="1:14" ht="13.5" customHeight="1">
      <c r="A18" s="61"/>
      <c r="B18" s="62">
        <v>17.5</v>
      </c>
      <c r="C18" s="62"/>
      <c r="D18" s="64"/>
      <c r="E18" s="64"/>
      <c r="F18" s="64"/>
      <c r="G18" s="65"/>
      <c r="H18" s="65"/>
      <c r="I18" s="66"/>
      <c r="J18" s="119">
        <v>3</v>
      </c>
      <c r="K18" s="5" t="s">
        <v>181</v>
      </c>
      <c r="L18" s="5" t="s">
        <v>182</v>
      </c>
      <c r="M18" s="5" t="s">
        <v>171</v>
      </c>
      <c r="N18" s="5" t="s">
        <v>130</v>
      </c>
    </row>
    <row r="19" spans="1:14" ht="13.5" customHeight="1">
      <c r="A19" s="61"/>
      <c r="B19" s="62">
        <v>17.5</v>
      </c>
      <c r="C19" s="62"/>
      <c r="D19" s="64"/>
      <c r="E19" s="64"/>
      <c r="F19" s="64"/>
      <c r="G19" s="65"/>
      <c r="H19" s="65"/>
      <c r="I19" s="66"/>
      <c r="J19" s="119">
        <v>4</v>
      </c>
      <c r="K19" s="5" t="s">
        <v>198</v>
      </c>
      <c r="L19" s="5" t="s">
        <v>199</v>
      </c>
      <c r="M19" s="5" t="s">
        <v>129</v>
      </c>
      <c r="N19" s="5" t="s">
        <v>158</v>
      </c>
    </row>
    <row r="20" spans="1:14" ht="13.5" customHeight="1">
      <c r="A20" s="61"/>
      <c r="B20" s="62">
        <v>17.5</v>
      </c>
      <c r="C20" s="62"/>
      <c r="D20" s="64"/>
      <c r="E20" s="64"/>
      <c r="F20" s="64"/>
      <c r="G20" s="65"/>
      <c r="H20" s="65"/>
      <c r="I20" s="66"/>
      <c r="J20" s="119">
        <v>5</v>
      </c>
      <c r="K20" s="5" t="s">
        <v>213</v>
      </c>
      <c r="L20" s="5" t="s">
        <v>214</v>
      </c>
      <c r="M20" s="5" t="s">
        <v>129</v>
      </c>
      <c r="N20" s="5" t="s">
        <v>130</v>
      </c>
    </row>
    <row r="21" spans="1:14" ht="13.5" customHeight="1">
      <c r="A21" s="61"/>
      <c r="B21" s="62">
        <v>17.5</v>
      </c>
      <c r="C21" s="62"/>
      <c r="D21" s="64"/>
      <c r="E21" s="64"/>
      <c r="F21" s="64"/>
      <c r="G21" s="65"/>
      <c r="H21" s="65"/>
      <c r="I21" s="66"/>
      <c r="J21" s="119">
        <v>6</v>
      </c>
      <c r="K21" s="5" t="s">
        <v>164</v>
      </c>
      <c r="L21" s="5" t="s">
        <v>165</v>
      </c>
      <c r="M21" s="5" t="s">
        <v>136</v>
      </c>
      <c r="N21" s="5" t="s">
        <v>166</v>
      </c>
    </row>
    <row r="22" spans="1:14" ht="13.5" customHeight="1">
      <c r="A22" s="61"/>
      <c r="B22" s="62">
        <v>17.5</v>
      </c>
      <c r="C22" s="62"/>
      <c r="D22" s="64"/>
      <c r="E22" s="64"/>
      <c r="F22" s="64"/>
      <c r="G22" s="65"/>
      <c r="H22" s="65"/>
      <c r="I22" s="66"/>
      <c r="J22" s="119">
        <v>7</v>
      </c>
      <c r="K22" s="5" t="s">
        <v>263</v>
      </c>
      <c r="L22" s="5" t="s">
        <v>264</v>
      </c>
      <c r="M22" s="5"/>
      <c r="N22" s="5"/>
    </row>
    <row r="23" spans="1:14" ht="13.5" customHeight="1">
      <c r="A23" s="61"/>
      <c r="B23" s="62">
        <v>17.5</v>
      </c>
      <c r="C23" s="62"/>
      <c r="D23" s="64"/>
      <c r="E23" s="64"/>
      <c r="F23" s="64"/>
      <c r="G23" s="65"/>
      <c r="H23" s="65"/>
      <c r="I23" s="66"/>
      <c r="J23" s="119">
        <v>8</v>
      </c>
      <c r="K23" s="5" t="s">
        <v>260</v>
      </c>
      <c r="L23" s="5" t="s">
        <v>261</v>
      </c>
      <c r="M23" s="5"/>
      <c r="N23" s="5"/>
    </row>
    <row r="24" spans="1:14" ht="13.5" customHeight="1">
      <c r="A24" s="61"/>
      <c r="B24" s="62">
        <v>17.5</v>
      </c>
      <c r="C24" s="62"/>
      <c r="D24" s="64"/>
      <c r="E24" s="64"/>
      <c r="F24" s="64"/>
      <c r="G24" s="65"/>
      <c r="H24" s="65"/>
      <c r="I24" s="66"/>
      <c r="J24" s="119">
        <v>9</v>
      </c>
      <c r="K24" s="5" t="s">
        <v>265</v>
      </c>
      <c r="L24" s="5" t="s">
        <v>266</v>
      </c>
      <c r="M24" s="5"/>
      <c r="N24" s="5"/>
    </row>
  </sheetData>
  <mergeCells count="30">
    <mergeCell ref="J1:N1"/>
    <mergeCell ref="J2:N2"/>
    <mergeCell ref="J4:K4"/>
    <mergeCell ref="L4:N4"/>
    <mergeCell ref="J5:K5"/>
    <mergeCell ref="L5:N5"/>
    <mergeCell ref="J6:K6"/>
    <mergeCell ref="L6:N6"/>
    <mergeCell ref="J7:K7"/>
    <mergeCell ref="L7:N7"/>
    <mergeCell ref="J8:K8"/>
    <mergeCell ref="L8:N8"/>
    <mergeCell ref="J9:K9"/>
    <mergeCell ref="L9:N9"/>
    <mergeCell ref="A11:H11"/>
    <mergeCell ref="J11:J15"/>
    <mergeCell ref="K11:K15"/>
    <mergeCell ref="L11:L15"/>
    <mergeCell ref="M11:M15"/>
    <mergeCell ref="N11:N15"/>
    <mergeCell ref="A12:A15"/>
    <mergeCell ref="B12:B15"/>
    <mergeCell ref="C12:C15"/>
    <mergeCell ref="D12:D15"/>
    <mergeCell ref="E12:F13"/>
    <mergeCell ref="G12:H13"/>
    <mergeCell ref="E14:E15"/>
    <mergeCell ref="F14:F15"/>
    <mergeCell ref="G14:G15"/>
    <mergeCell ref="H14:H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1:N19"/>
  <sheetViews>
    <sheetView showGridLines="0" zoomScale="90" zoomScaleNormal="90" workbookViewId="0" topLeftCell="A1">
      <selection activeCell="M29" sqref="M29"/>
    </sheetView>
  </sheetViews>
  <sheetFormatPr defaultColWidth="9.33203125" defaultRowHeight="11.25"/>
  <cols>
    <col min="1" max="1" width="0" style="21" hidden="1" customWidth="1"/>
    <col min="2" max="3" width="0" style="22" hidden="1" customWidth="1"/>
    <col min="4" max="6" width="0" style="23" hidden="1" customWidth="1"/>
    <col min="7" max="8" width="0" style="24" hidden="1" customWidth="1"/>
    <col min="9" max="9" width="0" style="25" hidden="1" customWidth="1"/>
    <col min="10" max="10" width="9.33203125" style="21" customWidth="1"/>
    <col min="11" max="11" width="9.33203125" style="35" customWidth="1"/>
    <col min="12" max="12" width="20.83203125" style="35" customWidth="1"/>
    <col min="13" max="13" width="9.33203125" style="35" customWidth="1"/>
    <col min="14" max="14" width="55.83203125" style="35" customWidth="1"/>
    <col min="15" max="16384" width="9.33203125" style="35" customWidth="1"/>
  </cols>
  <sheetData>
    <row r="1" spans="10:14" ht="27">
      <c r="J1" s="2" t="s">
        <v>0</v>
      </c>
      <c r="K1" s="2"/>
      <c r="L1" s="2"/>
      <c r="M1" s="2"/>
      <c r="N1" s="2"/>
    </row>
    <row r="2" spans="10:14" ht="13.5" customHeight="1">
      <c r="J2" s="3" t="s">
        <v>1</v>
      </c>
      <c r="K2" s="3"/>
      <c r="L2" s="3"/>
      <c r="M2" s="3"/>
      <c r="N2" s="3"/>
    </row>
    <row r="3" ht="13.5" customHeight="1"/>
    <row r="4" spans="10:14" ht="13.5" customHeight="1">
      <c r="J4" s="4" t="s">
        <v>2</v>
      </c>
      <c r="K4" s="4"/>
      <c r="L4" s="5" t="s">
        <v>272</v>
      </c>
      <c r="M4" s="5"/>
      <c r="N4" s="5"/>
    </row>
    <row r="5" spans="4:14" ht="13.5" customHeight="1">
      <c r="D5" s="28"/>
      <c r="J5" s="4" t="s">
        <v>4</v>
      </c>
      <c r="K5" s="4"/>
      <c r="L5" s="5" t="s">
        <v>5</v>
      </c>
      <c r="M5" s="5"/>
      <c r="N5" s="5"/>
    </row>
    <row r="6" spans="10:14" ht="13.5" customHeight="1">
      <c r="J6" s="4" t="s">
        <v>6</v>
      </c>
      <c r="K6" s="4"/>
      <c r="L6" s="8">
        <v>170</v>
      </c>
      <c r="M6" s="8"/>
      <c r="N6" s="8"/>
    </row>
    <row r="7" spans="10:14" ht="13.5" customHeight="1">
      <c r="J7" s="4" t="s">
        <v>7</v>
      </c>
      <c r="K7" s="4"/>
      <c r="L7" s="8">
        <v>30</v>
      </c>
      <c r="M7" s="8"/>
      <c r="N7" s="8"/>
    </row>
    <row r="8" spans="10:14" ht="13.5" customHeight="1">
      <c r="J8" s="4" t="s">
        <v>8</v>
      </c>
      <c r="K8" s="4"/>
      <c r="L8" s="8">
        <v>18</v>
      </c>
      <c r="M8" s="8"/>
      <c r="N8" s="8"/>
    </row>
    <row r="9" spans="10:14" ht="13.5" customHeight="1">
      <c r="J9" s="4" t="s">
        <v>9</v>
      </c>
      <c r="K9" s="4"/>
      <c r="L9" s="8">
        <f>L6/9.7</f>
        <v>17.52577319587629</v>
      </c>
      <c r="M9" s="8"/>
      <c r="N9" s="8"/>
    </row>
    <row r="10" spans="10:14" ht="13.5" customHeight="1">
      <c r="J10" s="117"/>
      <c r="K10" s="26"/>
      <c r="L10" s="26"/>
      <c r="M10" s="26"/>
      <c r="N10" s="26"/>
    </row>
    <row r="11" spans="1:14" ht="13.5" customHeight="1">
      <c r="A11" s="43" t="s">
        <v>37</v>
      </c>
      <c r="B11" s="43"/>
      <c r="C11" s="43"/>
      <c r="D11" s="43"/>
      <c r="E11" s="43"/>
      <c r="F11" s="43"/>
      <c r="G11" s="43"/>
      <c r="H11" s="43"/>
      <c r="I11" s="44"/>
      <c r="J11" s="118" t="s">
        <v>283</v>
      </c>
      <c r="K11" s="4" t="s">
        <v>39</v>
      </c>
      <c r="L11" s="4" t="s">
        <v>40</v>
      </c>
      <c r="M11" s="4" t="s">
        <v>41</v>
      </c>
      <c r="N11" s="4" t="s">
        <v>42</v>
      </c>
    </row>
    <row r="12" spans="1:14" ht="12.75" customHeight="1" hidden="1">
      <c r="A12" s="50" t="s">
        <v>52</v>
      </c>
      <c r="B12" s="51" t="s">
        <v>53</v>
      </c>
      <c r="C12" s="51" t="s">
        <v>47</v>
      </c>
      <c r="D12" s="52" t="s">
        <v>54</v>
      </c>
      <c r="E12" s="52" t="s">
        <v>55</v>
      </c>
      <c r="F12" s="52"/>
      <c r="G12" s="53" t="s">
        <v>56</v>
      </c>
      <c r="H12" s="53"/>
      <c r="I12" s="54"/>
      <c r="J12" s="118"/>
      <c r="K12" s="4"/>
      <c r="L12" s="4"/>
      <c r="M12" s="4"/>
      <c r="N12" s="4"/>
    </row>
    <row r="13" spans="1:14" ht="12.75" customHeight="1" hidden="1">
      <c r="A13" s="50"/>
      <c r="B13" s="51"/>
      <c r="C13" s="51"/>
      <c r="D13" s="52"/>
      <c r="E13" s="52"/>
      <c r="F13" s="52"/>
      <c r="G13" s="53"/>
      <c r="H13" s="53"/>
      <c r="I13" s="54"/>
      <c r="J13" s="118"/>
      <c r="K13" s="4"/>
      <c r="L13" s="4"/>
      <c r="M13" s="4"/>
      <c r="N13" s="4"/>
    </row>
    <row r="14" spans="1:14" ht="12.75" customHeight="1" hidden="1">
      <c r="A14" s="50"/>
      <c r="B14" s="51"/>
      <c r="C14" s="51"/>
      <c r="D14" s="52"/>
      <c r="E14" s="52" t="s">
        <v>73</v>
      </c>
      <c r="F14" s="52" t="s">
        <v>74</v>
      </c>
      <c r="G14" s="53" t="s">
        <v>73</v>
      </c>
      <c r="H14" s="53" t="s">
        <v>74</v>
      </c>
      <c r="I14" s="54"/>
      <c r="J14" s="118"/>
      <c r="K14" s="4"/>
      <c r="L14" s="4"/>
      <c r="M14" s="4"/>
      <c r="N14" s="4"/>
    </row>
    <row r="15" spans="1:14" ht="12.75" hidden="1">
      <c r="A15" s="50"/>
      <c r="B15" s="51"/>
      <c r="C15" s="51"/>
      <c r="D15" s="52"/>
      <c r="E15" s="52"/>
      <c r="F15" s="52"/>
      <c r="G15" s="53"/>
      <c r="H15" s="53"/>
      <c r="I15" s="54"/>
      <c r="J15" s="118"/>
      <c r="K15" s="4"/>
      <c r="L15" s="4"/>
      <c r="M15" s="4"/>
      <c r="N15" s="4"/>
    </row>
    <row r="16" spans="1:14" ht="13.5" customHeight="1">
      <c r="A16" s="61"/>
      <c r="B16" s="62">
        <v>17.5</v>
      </c>
      <c r="C16" s="62"/>
      <c r="D16" s="64"/>
      <c r="E16" s="64"/>
      <c r="F16" s="64"/>
      <c r="G16" s="65"/>
      <c r="H16" s="65"/>
      <c r="I16" s="66"/>
      <c r="J16" s="119">
        <v>1</v>
      </c>
      <c r="K16" s="5" t="s">
        <v>276</v>
      </c>
      <c r="L16" s="5" t="s">
        <v>269</v>
      </c>
      <c r="M16" s="5" t="s">
        <v>129</v>
      </c>
      <c r="N16" s="5" t="s">
        <v>158</v>
      </c>
    </row>
    <row r="17" spans="1:14" ht="13.5" customHeight="1">
      <c r="A17" s="61"/>
      <c r="B17" s="62">
        <v>17.5</v>
      </c>
      <c r="C17" s="62"/>
      <c r="D17" s="64"/>
      <c r="E17" s="64"/>
      <c r="F17" s="64"/>
      <c r="G17" s="65"/>
      <c r="H17" s="65"/>
      <c r="I17" s="66"/>
      <c r="J17" s="119">
        <v>2</v>
      </c>
      <c r="K17" s="5" t="s">
        <v>275</v>
      </c>
      <c r="L17" s="5" t="s">
        <v>271</v>
      </c>
      <c r="M17" s="5" t="s">
        <v>171</v>
      </c>
      <c r="N17" s="5" t="s">
        <v>130</v>
      </c>
    </row>
    <row r="18" spans="1:14" ht="13.5" customHeight="1">
      <c r="A18" s="61"/>
      <c r="B18" s="62">
        <v>17.5</v>
      </c>
      <c r="C18" s="62"/>
      <c r="D18" s="64"/>
      <c r="E18" s="64"/>
      <c r="F18" s="64"/>
      <c r="G18" s="65"/>
      <c r="H18" s="65"/>
      <c r="I18" s="66"/>
      <c r="J18" s="119">
        <v>3</v>
      </c>
      <c r="K18" s="5" t="s">
        <v>274</v>
      </c>
      <c r="L18" s="5" t="s">
        <v>270</v>
      </c>
      <c r="M18" s="5" t="s">
        <v>136</v>
      </c>
      <c r="N18" s="5" t="s">
        <v>148</v>
      </c>
    </row>
    <row r="19" spans="1:14" ht="13.5" customHeight="1">
      <c r="A19" s="61"/>
      <c r="B19" s="62">
        <v>17.5</v>
      </c>
      <c r="C19" s="62"/>
      <c r="D19" s="64"/>
      <c r="E19" s="64"/>
      <c r="F19" s="64"/>
      <c r="G19" s="65"/>
      <c r="H19" s="65"/>
      <c r="I19" s="66"/>
      <c r="J19" s="119">
        <v>4</v>
      </c>
      <c r="K19" s="5" t="s">
        <v>273</v>
      </c>
      <c r="L19" s="5" t="s">
        <v>268</v>
      </c>
      <c r="M19" s="5" t="s">
        <v>124</v>
      </c>
      <c r="N19" s="5" t="s">
        <v>146</v>
      </c>
    </row>
  </sheetData>
  <mergeCells count="30">
    <mergeCell ref="J1:N1"/>
    <mergeCell ref="J2:N2"/>
    <mergeCell ref="J4:K4"/>
    <mergeCell ref="L4:N4"/>
    <mergeCell ref="J5:K5"/>
    <mergeCell ref="L5:N5"/>
    <mergeCell ref="J6:K6"/>
    <mergeCell ref="L6:N6"/>
    <mergeCell ref="J7:K7"/>
    <mergeCell ref="L7:N7"/>
    <mergeCell ref="J8:K8"/>
    <mergeCell ref="L8:N8"/>
    <mergeCell ref="J9:K9"/>
    <mergeCell ref="L9:N9"/>
    <mergeCell ref="A11:H11"/>
    <mergeCell ref="J11:J15"/>
    <mergeCell ref="K11:K15"/>
    <mergeCell ref="L11:L15"/>
    <mergeCell ref="M11:M15"/>
    <mergeCell ref="N11:N15"/>
    <mergeCell ref="A12:A15"/>
    <mergeCell ref="B12:B15"/>
    <mergeCell ref="C12:C15"/>
    <mergeCell ref="D12:D15"/>
    <mergeCell ref="E12:F13"/>
    <mergeCell ref="G12:H13"/>
    <mergeCell ref="E14:E15"/>
    <mergeCell ref="F14:F15"/>
    <mergeCell ref="G14:G15"/>
    <mergeCell ref="H14:H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1:N17"/>
  <sheetViews>
    <sheetView showGridLines="0" zoomScale="90" zoomScaleNormal="90" workbookViewId="0" topLeftCell="A1">
      <selection activeCell="L28" sqref="L28"/>
    </sheetView>
  </sheetViews>
  <sheetFormatPr defaultColWidth="9.33203125" defaultRowHeight="11.25"/>
  <cols>
    <col min="1" max="1" width="0" style="21" hidden="1" customWidth="1"/>
    <col min="2" max="3" width="0" style="22" hidden="1" customWidth="1"/>
    <col min="4" max="6" width="0" style="23" hidden="1" customWidth="1"/>
    <col min="7" max="8" width="0" style="24" hidden="1" customWidth="1"/>
    <col min="9" max="9" width="0" style="25" hidden="1" customWidth="1"/>
    <col min="10" max="10" width="9.33203125" style="21" customWidth="1"/>
    <col min="11" max="11" width="9.33203125" style="35" customWidth="1"/>
    <col min="12" max="12" width="20.83203125" style="35" customWidth="1"/>
    <col min="13" max="13" width="9.33203125" style="35" customWidth="1"/>
    <col min="14" max="14" width="55.83203125" style="35" customWidth="1"/>
    <col min="15" max="16384" width="9.33203125" style="35" customWidth="1"/>
  </cols>
  <sheetData>
    <row r="1" spans="10:14" ht="27">
      <c r="J1" s="2" t="s">
        <v>0</v>
      </c>
      <c r="K1" s="2"/>
      <c r="L1" s="2"/>
      <c r="M1" s="2"/>
      <c r="N1" s="2"/>
    </row>
    <row r="2" spans="10:14" ht="13.5" customHeight="1">
      <c r="J2" s="3" t="s">
        <v>1</v>
      </c>
      <c r="K2" s="3"/>
      <c r="L2" s="3"/>
      <c r="M2" s="3"/>
      <c r="N2" s="3"/>
    </row>
    <row r="3" ht="13.5" customHeight="1"/>
    <row r="4" spans="10:14" ht="13.5" customHeight="1">
      <c r="J4" s="4" t="s">
        <v>2</v>
      </c>
      <c r="K4" s="4"/>
      <c r="L4" s="5" t="s">
        <v>282</v>
      </c>
      <c r="M4" s="5"/>
      <c r="N4" s="5"/>
    </row>
    <row r="5" spans="4:14" ht="13.5" customHeight="1">
      <c r="D5" s="28"/>
      <c r="J5" s="4" t="s">
        <v>4</v>
      </c>
      <c r="K5" s="4"/>
      <c r="L5" s="5" t="s">
        <v>5</v>
      </c>
      <c r="M5" s="5"/>
      <c r="N5" s="5"/>
    </row>
    <row r="6" spans="10:14" ht="13.5" customHeight="1">
      <c r="J6" s="4" t="s">
        <v>6</v>
      </c>
      <c r="K6" s="4"/>
      <c r="L6" s="8">
        <v>170</v>
      </c>
      <c r="M6" s="8"/>
      <c r="N6" s="8"/>
    </row>
    <row r="7" spans="10:14" ht="13.5" customHeight="1">
      <c r="J7" s="4" t="s">
        <v>7</v>
      </c>
      <c r="K7" s="4"/>
      <c r="L7" s="8">
        <v>30</v>
      </c>
      <c r="M7" s="8"/>
      <c r="N7" s="8"/>
    </row>
    <row r="8" spans="10:14" ht="13.5" customHeight="1">
      <c r="J8" s="4" t="s">
        <v>8</v>
      </c>
      <c r="K8" s="4"/>
      <c r="L8" s="8">
        <v>18</v>
      </c>
      <c r="M8" s="8"/>
      <c r="N8" s="8"/>
    </row>
    <row r="9" spans="10:14" ht="13.5" customHeight="1">
      <c r="J9" s="4" t="s">
        <v>9</v>
      </c>
      <c r="K9" s="4"/>
      <c r="L9" s="8">
        <f>L6/9.7</f>
        <v>17.52577319587629</v>
      </c>
      <c r="M9" s="8"/>
      <c r="N9" s="8"/>
    </row>
    <row r="10" ht="13.5" customHeight="1"/>
    <row r="11" spans="1:14" ht="13.5" customHeight="1">
      <c r="A11" s="43" t="s">
        <v>37</v>
      </c>
      <c r="B11" s="43"/>
      <c r="C11" s="43"/>
      <c r="D11" s="43"/>
      <c r="E11" s="43"/>
      <c r="F11" s="43"/>
      <c r="G11" s="43"/>
      <c r="H11" s="43"/>
      <c r="I11" s="44"/>
      <c r="J11" s="118" t="s">
        <v>283</v>
      </c>
      <c r="K11" s="4" t="s">
        <v>39</v>
      </c>
      <c r="L11" s="4" t="s">
        <v>40</v>
      </c>
      <c r="M11" s="4" t="s">
        <v>41</v>
      </c>
      <c r="N11" s="4" t="s">
        <v>42</v>
      </c>
    </row>
    <row r="12" spans="1:14" ht="12.75" customHeight="1" hidden="1">
      <c r="A12" s="50" t="s">
        <v>52</v>
      </c>
      <c r="B12" s="51" t="s">
        <v>53</v>
      </c>
      <c r="C12" s="51" t="s">
        <v>47</v>
      </c>
      <c r="D12" s="52" t="s">
        <v>54</v>
      </c>
      <c r="E12" s="52" t="s">
        <v>55</v>
      </c>
      <c r="F12" s="52"/>
      <c r="G12" s="53" t="s">
        <v>56</v>
      </c>
      <c r="H12" s="53"/>
      <c r="I12" s="54"/>
      <c r="J12" s="118"/>
      <c r="K12" s="4"/>
      <c r="L12" s="4"/>
      <c r="M12" s="4"/>
      <c r="N12" s="4"/>
    </row>
    <row r="13" spans="1:14" ht="12.75" customHeight="1" hidden="1">
      <c r="A13" s="50"/>
      <c r="B13" s="51"/>
      <c r="C13" s="51"/>
      <c r="D13" s="52"/>
      <c r="E13" s="52"/>
      <c r="F13" s="52"/>
      <c r="G13" s="53"/>
      <c r="H13" s="53"/>
      <c r="I13" s="54"/>
      <c r="J13" s="118"/>
      <c r="K13" s="4"/>
      <c r="L13" s="4"/>
      <c r="M13" s="4"/>
      <c r="N13" s="4"/>
    </row>
    <row r="14" spans="1:14" ht="12.75" customHeight="1" hidden="1">
      <c r="A14" s="50"/>
      <c r="B14" s="51"/>
      <c r="C14" s="51"/>
      <c r="D14" s="52"/>
      <c r="E14" s="52" t="s">
        <v>73</v>
      </c>
      <c r="F14" s="52" t="s">
        <v>74</v>
      </c>
      <c r="G14" s="53" t="s">
        <v>73</v>
      </c>
      <c r="H14" s="53" t="s">
        <v>74</v>
      </c>
      <c r="I14" s="54"/>
      <c r="J14" s="118"/>
      <c r="K14" s="4"/>
      <c r="L14" s="4"/>
      <c r="M14" s="4"/>
      <c r="N14" s="4"/>
    </row>
    <row r="15" spans="1:14" ht="12.75" hidden="1">
      <c r="A15" s="50"/>
      <c r="B15" s="51"/>
      <c r="C15" s="51"/>
      <c r="D15" s="52"/>
      <c r="E15" s="52"/>
      <c r="F15" s="52"/>
      <c r="G15" s="53"/>
      <c r="H15" s="53"/>
      <c r="I15" s="54"/>
      <c r="J15" s="118"/>
      <c r="K15" s="4"/>
      <c r="L15" s="4"/>
      <c r="M15" s="4"/>
      <c r="N15" s="4"/>
    </row>
    <row r="16" spans="1:14" ht="13.5" customHeight="1">
      <c r="A16" s="61"/>
      <c r="B16" s="62">
        <v>17.5</v>
      </c>
      <c r="C16" s="62"/>
      <c r="D16" s="64"/>
      <c r="E16" s="64"/>
      <c r="F16" s="64"/>
      <c r="G16" s="65"/>
      <c r="H16" s="65"/>
      <c r="I16" s="66"/>
      <c r="J16" s="119">
        <v>1</v>
      </c>
      <c r="K16" s="5" t="s">
        <v>280</v>
      </c>
      <c r="L16" s="5" t="s">
        <v>281</v>
      </c>
      <c r="M16" s="5" t="s">
        <v>129</v>
      </c>
      <c r="N16" s="5"/>
    </row>
    <row r="17" spans="1:14" ht="13.5" customHeight="1">
      <c r="A17" s="61"/>
      <c r="B17" s="62">
        <v>17.5</v>
      </c>
      <c r="C17" s="62"/>
      <c r="D17" s="64"/>
      <c r="E17" s="64"/>
      <c r="F17" s="64"/>
      <c r="G17" s="65"/>
      <c r="H17" s="65"/>
      <c r="I17" s="66"/>
      <c r="J17" s="119">
        <v>2</v>
      </c>
      <c r="K17" s="5" t="s">
        <v>278</v>
      </c>
      <c r="L17" s="5" t="s">
        <v>279</v>
      </c>
      <c r="M17" s="5"/>
      <c r="N17" s="5"/>
    </row>
  </sheetData>
  <mergeCells count="30">
    <mergeCell ref="J1:N1"/>
    <mergeCell ref="J2:N2"/>
    <mergeCell ref="J4:K4"/>
    <mergeCell ref="L4:N4"/>
    <mergeCell ref="J5:K5"/>
    <mergeCell ref="L5:N5"/>
    <mergeCell ref="J6:K6"/>
    <mergeCell ref="L6:N6"/>
    <mergeCell ref="J7:K7"/>
    <mergeCell ref="L7:N7"/>
    <mergeCell ref="J8:K8"/>
    <mergeCell ref="L8:N8"/>
    <mergeCell ref="J9:K9"/>
    <mergeCell ref="L9:N9"/>
    <mergeCell ref="A11:H11"/>
    <mergeCell ref="J11:J15"/>
    <mergeCell ref="K11:K15"/>
    <mergeCell ref="L11:L15"/>
    <mergeCell ref="M11:M15"/>
    <mergeCell ref="N11:N15"/>
    <mergeCell ref="A12:A15"/>
    <mergeCell ref="B12:B15"/>
    <mergeCell ref="C12:C15"/>
    <mergeCell ref="D12:D15"/>
    <mergeCell ref="E12:F13"/>
    <mergeCell ref="G12:H13"/>
    <mergeCell ref="E14:E15"/>
    <mergeCell ref="F14:F15"/>
    <mergeCell ref="G14:G15"/>
    <mergeCell ref="H14:H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1"/>
  <sheetViews>
    <sheetView showGridLines="0" zoomScale="90" zoomScaleNormal="90" workbookViewId="0" topLeftCell="A1">
      <pane ySplit="1" topLeftCell="A2" activePane="bottomLeft" state="frozen"/>
      <selection pane="topLeft" activeCell="A1" sqref="A1"/>
      <selection pane="bottomLeft" activeCell="A64" sqref="A64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showGridLines="0" zoomScale="90" zoomScaleNormal="90" workbookViewId="0" topLeftCell="H1">
      <selection activeCell="R16" sqref="R16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V60"/>
  <sheetViews>
    <sheetView showGridLines="0" tabSelected="1" zoomScale="90" zoomScaleNormal="90" workbookViewId="0" topLeftCell="A31">
      <selection activeCell="S43" sqref="S43"/>
    </sheetView>
  </sheetViews>
  <sheetFormatPr defaultColWidth="1.3359375" defaultRowHeight="11.25"/>
  <cols>
    <col min="1" max="1" width="0" style="21" hidden="1" customWidth="1"/>
    <col min="2" max="3" width="0" style="22" hidden="1" customWidth="1"/>
    <col min="4" max="6" width="0" style="23" hidden="1" customWidth="1"/>
    <col min="7" max="8" width="0" style="24" hidden="1" customWidth="1"/>
    <col min="9" max="9" width="0" style="25" hidden="1" customWidth="1"/>
    <col min="10" max="11" width="9.5" style="26" customWidth="1"/>
    <col min="12" max="12" width="18.83203125" style="26" customWidth="1"/>
    <col min="13" max="13" width="9.5" style="26" customWidth="1"/>
    <col min="14" max="14" width="18.83203125" style="26" customWidth="1"/>
    <col min="15" max="15" width="9.5" style="27" customWidth="1"/>
    <col min="16" max="17" width="0" style="23" hidden="1" customWidth="1"/>
    <col min="18" max="19" width="9.5" style="27" customWidth="1"/>
    <col min="20" max="21" width="9.5" style="28" customWidth="1"/>
    <col min="22" max="23" width="0" style="29" hidden="1" customWidth="1"/>
    <col min="24" max="24" width="0" style="30" hidden="1" customWidth="1"/>
    <col min="25" max="29" width="0" style="31" hidden="1" customWidth="1"/>
    <col min="30" max="30" width="0" style="30" hidden="1" customWidth="1"/>
    <col min="31" max="33" width="0" style="31" hidden="1" customWidth="1"/>
    <col min="34" max="34" width="0" style="32" hidden="1" customWidth="1"/>
    <col min="35" max="40" width="0" style="31" hidden="1" customWidth="1"/>
    <col min="41" max="41" width="0" style="32" hidden="1" customWidth="1"/>
    <col min="42" max="52" width="0" style="31" hidden="1" customWidth="1"/>
    <col min="53" max="55" width="0" style="33" hidden="1" customWidth="1"/>
    <col min="56" max="65" width="0" style="34" hidden="1" customWidth="1"/>
    <col min="66" max="82" width="0" style="33" hidden="1" customWidth="1"/>
    <col min="83" max="83" width="0" style="30" hidden="1" customWidth="1"/>
    <col min="84" max="88" width="0" style="31" hidden="1" customWidth="1"/>
    <col min="89" max="89" width="0" style="30" hidden="1" customWidth="1"/>
    <col min="90" max="92" width="0" style="31" hidden="1" customWidth="1"/>
    <col min="93" max="93" width="0" style="32" hidden="1" customWidth="1"/>
    <col min="94" max="99" width="0" style="31" hidden="1" customWidth="1"/>
    <col min="100" max="100" width="0" style="32" hidden="1" customWidth="1"/>
    <col min="101" max="111" width="0" style="31" hidden="1" customWidth="1"/>
    <col min="112" max="114" width="0" style="33" hidden="1" customWidth="1"/>
    <col min="115" max="124" width="0" style="34" hidden="1" customWidth="1"/>
    <col min="125" max="141" width="0" style="33" hidden="1" customWidth="1"/>
    <col min="142" max="143" width="9.5" style="27" customWidth="1"/>
    <col min="144" max="144" width="0" style="33" hidden="1" customWidth="1"/>
    <col min="145" max="146" width="9.5" style="27" customWidth="1"/>
    <col min="147" max="16384" width="9.5" style="35" customWidth="1"/>
  </cols>
  <sheetData>
    <row r="1" spans="1:256" s="2" customFormat="1" ht="27">
      <c r="A1" s="21"/>
      <c r="B1" s="22"/>
      <c r="C1" s="22"/>
      <c r="D1" s="23"/>
      <c r="E1" s="23"/>
      <c r="F1" s="23"/>
      <c r="G1" s="24"/>
      <c r="H1" s="24"/>
      <c r="I1" s="25"/>
      <c r="J1" s="2" t="s">
        <v>0</v>
      </c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s="3" customFormat="1" ht="13.5" customHeight="1">
      <c r="A2" s="21"/>
      <c r="B2" s="22"/>
      <c r="C2" s="22"/>
      <c r="D2" s="23"/>
      <c r="E2" s="23"/>
      <c r="F2" s="23"/>
      <c r="G2" s="24"/>
      <c r="H2" s="24"/>
      <c r="I2" s="25"/>
      <c r="J2" s="3" t="s">
        <v>1</v>
      </c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</row>
    <row r="3" spans="10:146" ht="13.5" customHeight="1">
      <c r="J3" s="35"/>
      <c r="K3" s="35"/>
      <c r="L3" s="35"/>
      <c r="M3" s="35"/>
      <c r="N3" s="35"/>
      <c r="O3" s="23"/>
      <c r="R3" s="23"/>
      <c r="S3" s="23"/>
      <c r="V3" s="36"/>
      <c r="W3" s="36"/>
      <c r="X3" s="37"/>
      <c r="Y3" s="38"/>
      <c r="Z3" s="38"/>
      <c r="AA3" s="38"/>
      <c r="AB3" s="38"/>
      <c r="AC3" s="38"/>
      <c r="AD3" s="37"/>
      <c r="AE3" s="38"/>
      <c r="AF3" s="38"/>
      <c r="AG3" s="38"/>
      <c r="AH3" s="39"/>
      <c r="AI3" s="38"/>
      <c r="AJ3" s="38"/>
      <c r="AK3" s="38"/>
      <c r="AL3" s="38"/>
      <c r="AM3" s="38"/>
      <c r="AN3" s="38"/>
      <c r="AO3" s="39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40"/>
      <c r="BB3" s="40"/>
      <c r="BC3" s="40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37"/>
      <c r="CF3" s="38"/>
      <c r="CG3" s="38"/>
      <c r="CH3" s="38"/>
      <c r="CI3" s="38"/>
      <c r="CJ3" s="38"/>
      <c r="CK3" s="37"/>
      <c r="CL3" s="38"/>
      <c r="CM3" s="38"/>
      <c r="CN3" s="38"/>
      <c r="CO3" s="39"/>
      <c r="CP3" s="38"/>
      <c r="CQ3" s="38"/>
      <c r="CR3" s="38"/>
      <c r="CS3" s="38"/>
      <c r="CT3" s="38"/>
      <c r="CU3" s="38"/>
      <c r="CV3" s="39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40"/>
      <c r="DI3" s="40"/>
      <c r="DJ3" s="40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23"/>
      <c r="EM3" s="23"/>
      <c r="EN3" s="40"/>
      <c r="EO3" s="23"/>
      <c r="EP3" s="23"/>
    </row>
    <row r="4" spans="10:23" ht="13.5" customHeight="1">
      <c r="J4" s="4" t="s">
        <v>2</v>
      </c>
      <c r="K4" s="4"/>
      <c r="L4" s="5" t="s">
        <v>36</v>
      </c>
      <c r="M4" s="5"/>
      <c r="N4" s="5"/>
      <c r="O4" s="5"/>
      <c r="V4" s="42"/>
      <c r="W4" s="42"/>
    </row>
    <row r="5" spans="4:23" ht="13.5" customHeight="1">
      <c r="D5" s="28"/>
      <c r="J5" s="4" t="s">
        <v>4</v>
      </c>
      <c r="K5" s="4"/>
      <c r="L5" s="5" t="s">
        <v>5</v>
      </c>
      <c r="M5" s="5"/>
      <c r="N5" s="5"/>
      <c r="O5" s="5"/>
      <c r="V5" s="42"/>
      <c r="W5" s="42"/>
    </row>
    <row r="6" spans="10:23" ht="13.5" customHeight="1">
      <c r="J6" s="4" t="s">
        <v>6</v>
      </c>
      <c r="K6" s="4"/>
      <c r="L6" s="8">
        <v>170</v>
      </c>
      <c r="M6" s="8"/>
      <c r="N6" s="8"/>
      <c r="O6" s="8"/>
      <c r="V6" s="42"/>
      <c r="W6" s="42"/>
    </row>
    <row r="7" spans="10:23" ht="13.5" customHeight="1">
      <c r="J7" s="4" t="s">
        <v>7</v>
      </c>
      <c r="K7" s="4"/>
      <c r="L7" s="8">
        <v>30</v>
      </c>
      <c r="M7" s="8"/>
      <c r="N7" s="8"/>
      <c r="O7" s="8"/>
      <c r="V7" s="42"/>
      <c r="W7" s="42"/>
    </row>
    <row r="8" spans="10:23" ht="13.5" customHeight="1">
      <c r="J8" s="4" t="s">
        <v>8</v>
      </c>
      <c r="K8" s="4"/>
      <c r="L8" s="8">
        <v>18</v>
      </c>
      <c r="M8" s="8"/>
      <c r="N8" s="8"/>
      <c r="O8" s="8"/>
      <c r="V8" s="42"/>
      <c r="W8" s="42"/>
    </row>
    <row r="9" spans="10:23" ht="13.5" customHeight="1">
      <c r="J9" s="4" t="s">
        <v>9</v>
      </c>
      <c r="K9" s="4"/>
      <c r="L9" s="8">
        <f>L6/9.7</f>
        <v>17.52577319587629</v>
      </c>
      <c r="M9" s="8"/>
      <c r="N9" s="8"/>
      <c r="O9" s="8"/>
      <c r="V9" s="42"/>
      <c r="W9" s="42"/>
    </row>
    <row r="10" ht="13.5" customHeight="1"/>
    <row r="11" spans="1:256" s="47" customFormat="1" ht="13.5" customHeight="1">
      <c r="A11" s="43" t="s">
        <v>37</v>
      </c>
      <c r="B11" s="43"/>
      <c r="C11" s="43"/>
      <c r="D11" s="43"/>
      <c r="E11" s="43"/>
      <c r="F11" s="43"/>
      <c r="G11" s="43"/>
      <c r="H11" s="43"/>
      <c r="I11" s="44"/>
      <c r="J11" s="4" t="s">
        <v>38</v>
      </c>
      <c r="K11" s="4" t="s">
        <v>39</v>
      </c>
      <c r="L11" s="4" t="s">
        <v>40</v>
      </c>
      <c r="M11" s="4" t="s">
        <v>41</v>
      </c>
      <c r="N11" s="4" t="s">
        <v>42</v>
      </c>
      <c r="O11" s="45" t="s">
        <v>43</v>
      </c>
      <c r="P11" s="45"/>
      <c r="Q11" s="45"/>
      <c r="R11" s="4" t="s">
        <v>44</v>
      </c>
      <c r="S11" s="4"/>
      <c r="T11" s="4"/>
      <c r="U11" s="4"/>
      <c r="V11" s="46" t="s">
        <v>45</v>
      </c>
      <c r="W11" s="46"/>
      <c r="X11" s="47" t="s">
        <v>46</v>
      </c>
      <c r="EL11" s="45" t="s">
        <v>47</v>
      </c>
      <c r="EM11" s="48" t="s">
        <v>48</v>
      </c>
      <c r="EN11" s="49" t="s">
        <v>49</v>
      </c>
      <c r="EO11" s="48" t="s">
        <v>50</v>
      </c>
      <c r="EP11" s="48" t="s">
        <v>51</v>
      </c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s="55" customFormat="1" ht="13.5" customHeight="1">
      <c r="A12" s="50" t="s">
        <v>52</v>
      </c>
      <c r="B12" s="51" t="s">
        <v>53</v>
      </c>
      <c r="C12" s="51" t="s">
        <v>47</v>
      </c>
      <c r="D12" s="52" t="s">
        <v>54</v>
      </c>
      <c r="E12" s="52" t="s">
        <v>55</v>
      </c>
      <c r="F12" s="52"/>
      <c r="G12" s="53" t="s">
        <v>56</v>
      </c>
      <c r="H12" s="53"/>
      <c r="I12" s="54"/>
      <c r="J12" s="4"/>
      <c r="K12" s="4"/>
      <c r="L12" s="4"/>
      <c r="M12" s="4"/>
      <c r="N12" s="4"/>
      <c r="O12" s="45" t="s">
        <v>57</v>
      </c>
      <c r="P12" s="45" t="s">
        <v>58</v>
      </c>
      <c r="Q12" s="45" t="s">
        <v>59</v>
      </c>
      <c r="R12" s="45" t="s">
        <v>58</v>
      </c>
      <c r="S12" s="45"/>
      <c r="T12" s="45" t="s">
        <v>60</v>
      </c>
      <c r="U12" s="45"/>
      <c r="V12" s="46"/>
      <c r="W12" s="46"/>
      <c r="X12" s="55" t="s">
        <v>61</v>
      </c>
      <c r="CE12" s="55" t="s">
        <v>62</v>
      </c>
      <c r="EL12" s="45"/>
      <c r="EM12" s="45"/>
      <c r="EN12" s="49"/>
      <c r="EO12" s="48"/>
      <c r="EP12" s="48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146" ht="13.5" customHeight="1">
      <c r="A13" s="50"/>
      <c r="B13" s="51"/>
      <c r="C13" s="51"/>
      <c r="D13" s="52"/>
      <c r="E13" s="52"/>
      <c r="F13" s="52"/>
      <c r="G13" s="53"/>
      <c r="H13" s="53"/>
      <c r="I13" s="54"/>
      <c r="J13" s="4"/>
      <c r="K13" s="4"/>
      <c r="L13" s="4"/>
      <c r="M13" s="4"/>
      <c r="N13" s="4"/>
      <c r="O13" s="45"/>
      <c r="P13" s="45"/>
      <c r="Q13" s="45"/>
      <c r="R13" s="45"/>
      <c r="S13" s="45"/>
      <c r="T13" s="45"/>
      <c r="U13" s="45"/>
      <c r="V13" s="46"/>
      <c r="W13" s="46"/>
      <c r="X13" s="56" t="s">
        <v>63</v>
      </c>
      <c r="Y13" s="55" t="s">
        <v>64</v>
      </c>
      <c r="Z13" s="55"/>
      <c r="AA13" s="55"/>
      <c r="AB13" s="55"/>
      <c r="AC13" s="55"/>
      <c r="AD13" s="55"/>
      <c r="AE13" s="55"/>
      <c r="AF13" s="55"/>
      <c r="AG13" s="55"/>
      <c r="AH13" s="55" t="s">
        <v>65</v>
      </c>
      <c r="AI13" s="55"/>
      <c r="AJ13" s="55"/>
      <c r="AK13" s="55"/>
      <c r="AL13" s="55"/>
      <c r="AM13" s="55"/>
      <c r="AN13" s="55"/>
      <c r="AO13" s="55" t="s">
        <v>66</v>
      </c>
      <c r="AP13" s="55"/>
      <c r="AQ13" s="55"/>
      <c r="AR13" s="55"/>
      <c r="AS13" s="55"/>
      <c r="AT13" s="55"/>
      <c r="AU13" s="55"/>
      <c r="AV13" s="55"/>
      <c r="AW13" s="55"/>
      <c r="AX13" s="55"/>
      <c r="AY13" s="55" t="s">
        <v>67</v>
      </c>
      <c r="AZ13" s="55"/>
      <c r="BA13" s="55"/>
      <c r="BB13" s="55"/>
      <c r="BC13" s="55"/>
      <c r="BD13" s="55" t="s">
        <v>68</v>
      </c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 t="s">
        <v>69</v>
      </c>
      <c r="CD13" s="57" t="s">
        <v>70</v>
      </c>
      <c r="CE13" s="56" t="s">
        <v>71</v>
      </c>
      <c r="CF13" s="55" t="s">
        <v>64</v>
      </c>
      <c r="CG13" s="55"/>
      <c r="CH13" s="55"/>
      <c r="CI13" s="55"/>
      <c r="CJ13" s="55"/>
      <c r="CK13" s="55"/>
      <c r="CL13" s="55"/>
      <c r="CM13" s="55"/>
      <c r="CN13" s="55"/>
      <c r="CO13" s="55" t="s">
        <v>65</v>
      </c>
      <c r="CP13" s="55"/>
      <c r="CQ13" s="55"/>
      <c r="CR13" s="55"/>
      <c r="CS13" s="55"/>
      <c r="CT13" s="55"/>
      <c r="CU13" s="55"/>
      <c r="CV13" s="55" t="s">
        <v>66</v>
      </c>
      <c r="CW13" s="55"/>
      <c r="CX13" s="55"/>
      <c r="CY13" s="55"/>
      <c r="CZ13" s="55"/>
      <c r="DA13" s="55"/>
      <c r="DB13" s="55"/>
      <c r="DC13" s="55"/>
      <c r="DD13" s="55"/>
      <c r="DE13" s="55"/>
      <c r="DF13" s="55" t="s">
        <v>67</v>
      </c>
      <c r="DG13" s="55"/>
      <c r="DH13" s="55"/>
      <c r="DI13" s="55"/>
      <c r="DJ13" s="55"/>
      <c r="DK13" s="55" t="s">
        <v>68</v>
      </c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 t="s">
        <v>69</v>
      </c>
      <c r="EK13" s="57" t="s">
        <v>72</v>
      </c>
      <c r="EL13" s="45"/>
      <c r="EM13" s="45"/>
      <c r="EN13" s="49"/>
      <c r="EO13" s="48"/>
      <c r="EP13" s="48"/>
    </row>
    <row r="14" spans="1:146" ht="13.5" customHeight="1">
      <c r="A14" s="50"/>
      <c r="B14" s="51"/>
      <c r="C14" s="51"/>
      <c r="D14" s="52"/>
      <c r="E14" s="52" t="s">
        <v>73</v>
      </c>
      <c r="F14" s="52" t="s">
        <v>74</v>
      </c>
      <c r="G14" s="53" t="s">
        <v>73</v>
      </c>
      <c r="H14" s="53" t="s">
        <v>74</v>
      </c>
      <c r="I14" s="54"/>
      <c r="J14" s="4"/>
      <c r="K14" s="4"/>
      <c r="L14" s="4"/>
      <c r="M14" s="4"/>
      <c r="N14" s="4"/>
      <c r="O14" s="45"/>
      <c r="P14" s="45"/>
      <c r="Q14" s="45"/>
      <c r="R14" s="45" t="s">
        <v>73</v>
      </c>
      <c r="S14" s="45" t="s">
        <v>74</v>
      </c>
      <c r="T14" s="45" t="s">
        <v>73</v>
      </c>
      <c r="U14" s="45" t="s">
        <v>74</v>
      </c>
      <c r="V14" s="58" t="s">
        <v>63</v>
      </c>
      <c r="W14" s="58" t="s">
        <v>71</v>
      </c>
      <c r="X14" s="56"/>
      <c r="Y14" s="55" t="s">
        <v>75</v>
      </c>
      <c r="Z14" s="55" t="s">
        <v>76</v>
      </c>
      <c r="AA14" s="55" t="s">
        <v>77</v>
      </c>
      <c r="AB14" s="55" t="s">
        <v>78</v>
      </c>
      <c r="AC14" s="55" t="s">
        <v>79</v>
      </c>
      <c r="AD14" s="56" t="s">
        <v>80</v>
      </c>
      <c r="AE14" s="55" t="s">
        <v>81</v>
      </c>
      <c r="AF14" s="55" t="s">
        <v>82</v>
      </c>
      <c r="AG14" s="55" t="s">
        <v>83</v>
      </c>
      <c r="AH14" s="59" t="s">
        <v>84</v>
      </c>
      <c r="AI14" s="55" t="s">
        <v>85</v>
      </c>
      <c r="AJ14" s="55" t="s">
        <v>86</v>
      </c>
      <c r="AK14" s="55" t="s">
        <v>87</v>
      </c>
      <c r="AL14" s="55" t="s">
        <v>88</v>
      </c>
      <c r="AM14" s="55" t="s">
        <v>89</v>
      </c>
      <c r="AN14" s="55" t="s">
        <v>83</v>
      </c>
      <c r="AO14" s="59" t="s">
        <v>84</v>
      </c>
      <c r="AP14" s="55" t="s">
        <v>90</v>
      </c>
      <c r="AQ14" s="55" t="s">
        <v>91</v>
      </c>
      <c r="AR14" s="55" t="s">
        <v>92</v>
      </c>
      <c r="AS14" s="55" t="s">
        <v>93</v>
      </c>
      <c r="AT14" s="55" t="s">
        <v>94</v>
      </c>
      <c r="AU14" s="55" t="s">
        <v>95</v>
      </c>
      <c r="AV14" s="55"/>
      <c r="AW14" s="55"/>
      <c r="AX14" s="55" t="s">
        <v>83</v>
      </c>
      <c r="AY14" s="55" t="s">
        <v>96</v>
      </c>
      <c r="AZ14" s="55" t="s">
        <v>97</v>
      </c>
      <c r="BA14" s="47" t="s">
        <v>98</v>
      </c>
      <c r="BB14" s="47" t="s">
        <v>99</v>
      </c>
      <c r="BC14" s="55" t="s">
        <v>83</v>
      </c>
      <c r="BD14" s="55" t="s">
        <v>100</v>
      </c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 t="s">
        <v>101</v>
      </c>
      <c r="BU14" s="55"/>
      <c r="BV14" s="55"/>
      <c r="BW14" s="55"/>
      <c r="BX14" s="55"/>
      <c r="BY14" s="55"/>
      <c r="BZ14" s="55"/>
      <c r="CA14" s="55"/>
      <c r="CB14" s="55"/>
      <c r="CC14" s="55"/>
      <c r="CD14" s="57"/>
      <c r="CE14" s="56"/>
      <c r="CF14" s="55" t="s">
        <v>75</v>
      </c>
      <c r="CG14" s="55" t="s">
        <v>76</v>
      </c>
      <c r="CH14" s="55" t="s">
        <v>77</v>
      </c>
      <c r="CI14" s="55" t="s">
        <v>78</v>
      </c>
      <c r="CJ14" s="55" t="s">
        <v>79</v>
      </c>
      <c r="CK14" s="56" t="s">
        <v>80</v>
      </c>
      <c r="CL14" s="55" t="s">
        <v>81</v>
      </c>
      <c r="CM14" s="55" t="s">
        <v>82</v>
      </c>
      <c r="CN14" s="55" t="s">
        <v>83</v>
      </c>
      <c r="CO14" s="59" t="s">
        <v>84</v>
      </c>
      <c r="CP14" s="55" t="s">
        <v>85</v>
      </c>
      <c r="CQ14" s="55" t="s">
        <v>86</v>
      </c>
      <c r="CR14" s="55" t="s">
        <v>87</v>
      </c>
      <c r="CS14" s="55" t="s">
        <v>88</v>
      </c>
      <c r="CT14" s="55" t="s">
        <v>89</v>
      </c>
      <c r="CU14" s="55" t="s">
        <v>83</v>
      </c>
      <c r="CV14" s="59" t="s">
        <v>84</v>
      </c>
      <c r="CW14" s="55" t="s">
        <v>90</v>
      </c>
      <c r="CX14" s="55" t="s">
        <v>91</v>
      </c>
      <c r="CY14" s="55" t="s">
        <v>92</v>
      </c>
      <c r="CZ14" s="55" t="s">
        <v>93</v>
      </c>
      <c r="DA14" s="55" t="s">
        <v>94</v>
      </c>
      <c r="DB14" s="55" t="s">
        <v>95</v>
      </c>
      <c r="DC14" s="55"/>
      <c r="DD14" s="55"/>
      <c r="DE14" s="55" t="s">
        <v>83</v>
      </c>
      <c r="DF14" s="55" t="s">
        <v>96</v>
      </c>
      <c r="DG14" s="55" t="s">
        <v>97</v>
      </c>
      <c r="DH14" s="47" t="s">
        <v>98</v>
      </c>
      <c r="DI14" s="47" t="s">
        <v>99</v>
      </c>
      <c r="DJ14" s="55" t="s">
        <v>83</v>
      </c>
      <c r="DK14" s="55" t="s">
        <v>100</v>
      </c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 t="s">
        <v>101</v>
      </c>
      <c r="EB14" s="55"/>
      <c r="EC14" s="55"/>
      <c r="ED14" s="55"/>
      <c r="EE14" s="55"/>
      <c r="EF14" s="55"/>
      <c r="EG14" s="55"/>
      <c r="EH14" s="55"/>
      <c r="EI14" s="55"/>
      <c r="EJ14" s="55"/>
      <c r="EK14" s="57"/>
      <c r="EL14" s="45"/>
      <c r="EM14" s="45"/>
      <c r="EN14" s="49"/>
      <c r="EO14" s="48"/>
      <c r="EP14" s="48"/>
    </row>
    <row r="15" spans="1:146" ht="13.5" customHeight="1">
      <c r="A15" s="50"/>
      <c r="B15" s="51"/>
      <c r="C15" s="51"/>
      <c r="D15" s="52"/>
      <c r="E15" s="52"/>
      <c r="F15" s="52"/>
      <c r="G15" s="53"/>
      <c r="H15" s="53"/>
      <c r="I15" s="54"/>
      <c r="J15" s="4"/>
      <c r="K15" s="4"/>
      <c r="L15" s="4"/>
      <c r="M15" s="4"/>
      <c r="N15" s="4"/>
      <c r="O15" s="45"/>
      <c r="P15" s="45"/>
      <c r="Q15" s="45"/>
      <c r="R15" s="45"/>
      <c r="S15" s="45"/>
      <c r="T15" s="45"/>
      <c r="U15" s="45"/>
      <c r="V15" s="58"/>
      <c r="W15" s="58"/>
      <c r="X15" s="56"/>
      <c r="Y15" s="55"/>
      <c r="Z15" s="55"/>
      <c r="AA15" s="55"/>
      <c r="AB15" s="55"/>
      <c r="AC15" s="55"/>
      <c r="AD15" s="56"/>
      <c r="AE15" s="55"/>
      <c r="AF15" s="55"/>
      <c r="AG15" s="55"/>
      <c r="AH15" s="59"/>
      <c r="AI15" s="55"/>
      <c r="AJ15" s="55"/>
      <c r="AK15" s="55"/>
      <c r="AL15" s="55"/>
      <c r="AM15" s="55"/>
      <c r="AN15" s="55"/>
      <c r="AO15" s="59"/>
      <c r="AP15" s="55"/>
      <c r="AQ15" s="55"/>
      <c r="AR15" s="55"/>
      <c r="AS15" s="55"/>
      <c r="AT15" s="55"/>
      <c r="AU15" s="55" t="s">
        <v>102</v>
      </c>
      <c r="AV15" s="55" t="s">
        <v>103</v>
      </c>
      <c r="AW15" s="55" t="s">
        <v>104</v>
      </c>
      <c r="AX15" s="55"/>
      <c r="AY15" s="55"/>
      <c r="AZ15" s="55"/>
      <c r="BA15" s="47"/>
      <c r="BB15" s="47"/>
      <c r="BC15" s="55"/>
      <c r="BD15" s="60" t="s">
        <v>105</v>
      </c>
      <c r="BE15" s="60" t="s">
        <v>106</v>
      </c>
      <c r="BF15" s="60" t="s">
        <v>107</v>
      </c>
      <c r="BG15" s="60" t="s">
        <v>108</v>
      </c>
      <c r="BH15" s="60" t="s">
        <v>109</v>
      </c>
      <c r="BI15" s="60" t="s">
        <v>110</v>
      </c>
      <c r="BJ15" s="60" t="s">
        <v>111</v>
      </c>
      <c r="BK15" s="60" t="s">
        <v>112</v>
      </c>
      <c r="BL15" s="60" t="s">
        <v>100</v>
      </c>
      <c r="BM15" s="60" t="s">
        <v>113</v>
      </c>
      <c r="BN15" s="47" t="s">
        <v>114</v>
      </c>
      <c r="BO15" s="47" t="s">
        <v>115</v>
      </c>
      <c r="BP15" s="47" t="s">
        <v>116</v>
      </c>
      <c r="BQ15" s="47" t="s">
        <v>117</v>
      </c>
      <c r="BR15" s="47" t="s">
        <v>118</v>
      </c>
      <c r="BS15" s="47" t="s">
        <v>83</v>
      </c>
      <c r="BT15" s="47" t="s">
        <v>105</v>
      </c>
      <c r="BU15" s="47" t="s">
        <v>106</v>
      </c>
      <c r="BV15" s="47" t="s">
        <v>107</v>
      </c>
      <c r="BW15" s="47" t="s">
        <v>108</v>
      </c>
      <c r="BX15" s="47" t="s">
        <v>109</v>
      </c>
      <c r="BY15" s="47" t="s">
        <v>110</v>
      </c>
      <c r="BZ15" s="47" t="s">
        <v>111</v>
      </c>
      <c r="CA15" s="47" t="s">
        <v>112</v>
      </c>
      <c r="CB15" s="47" t="s">
        <v>83</v>
      </c>
      <c r="CC15" s="55"/>
      <c r="CD15" s="57"/>
      <c r="CE15" s="56"/>
      <c r="CF15" s="55"/>
      <c r="CG15" s="55"/>
      <c r="CH15" s="55"/>
      <c r="CI15" s="55"/>
      <c r="CJ15" s="55"/>
      <c r="CK15" s="56"/>
      <c r="CL15" s="55"/>
      <c r="CM15" s="55"/>
      <c r="CN15" s="55"/>
      <c r="CO15" s="59"/>
      <c r="CP15" s="55"/>
      <c r="CQ15" s="55"/>
      <c r="CR15" s="55"/>
      <c r="CS15" s="55"/>
      <c r="CT15" s="55"/>
      <c r="CU15" s="55"/>
      <c r="CV15" s="59"/>
      <c r="CW15" s="55"/>
      <c r="CX15" s="55"/>
      <c r="CY15" s="55"/>
      <c r="CZ15" s="55"/>
      <c r="DA15" s="55"/>
      <c r="DB15" s="55" t="s">
        <v>102</v>
      </c>
      <c r="DC15" s="55" t="s">
        <v>103</v>
      </c>
      <c r="DD15" s="55" t="s">
        <v>104</v>
      </c>
      <c r="DE15" s="55"/>
      <c r="DF15" s="55"/>
      <c r="DG15" s="55"/>
      <c r="DH15" s="47"/>
      <c r="DI15" s="47"/>
      <c r="DJ15" s="55"/>
      <c r="DK15" s="60" t="s">
        <v>105</v>
      </c>
      <c r="DL15" s="60" t="s">
        <v>106</v>
      </c>
      <c r="DM15" s="60" t="s">
        <v>107</v>
      </c>
      <c r="DN15" s="60" t="s">
        <v>108</v>
      </c>
      <c r="DO15" s="60" t="s">
        <v>109</v>
      </c>
      <c r="DP15" s="60" t="s">
        <v>110</v>
      </c>
      <c r="DQ15" s="60" t="s">
        <v>111</v>
      </c>
      <c r="DR15" s="60" t="s">
        <v>112</v>
      </c>
      <c r="DS15" s="60" t="s">
        <v>100</v>
      </c>
      <c r="DT15" s="60" t="s">
        <v>113</v>
      </c>
      <c r="DU15" s="47" t="s">
        <v>114</v>
      </c>
      <c r="DV15" s="47" t="s">
        <v>115</v>
      </c>
      <c r="DW15" s="47" t="s">
        <v>116</v>
      </c>
      <c r="DX15" s="47" t="s">
        <v>117</v>
      </c>
      <c r="DY15" s="47" t="s">
        <v>118</v>
      </c>
      <c r="DZ15" s="47" t="s">
        <v>83</v>
      </c>
      <c r="EA15" s="47" t="s">
        <v>105</v>
      </c>
      <c r="EB15" s="47" t="s">
        <v>106</v>
      </c>
      <c r="EC15" s="47" t="s">
        <v>107</v>
      </c>
      <c r="ED15" s="47" t="s">
        <v>108</v>
      </c>
      <c r="EE15" s="47" t="s">
        <v>109</v>
      </c>
      <c r="EF15" s="47" t="s">
        <v>110</v>
      </c>
      <c r="EG15" s="47" t="s">
        <v>111</v>
      </c>
      <c r="EH15" s="47" t="s">
        <v>112</v>
      </c>
      <c r="EI15" s="47" t="s">
        <v>83</v>
      </c>
      <c r="EJ15" s="55"/>
      <c r="EK15" s="57"/>
      <c r="EL15" s="45"/>
      <c r="EM15" s="45"/>
      <c r="EN15" s="49"/>
      <c r="EO15" s="48"/>
      <c r="EP15" s="48"/>
    </row>
    <row r="16" spans="1:146" ht="13.5" customHeight="1">
      <c r="A16" s="61"/>
      <c r="B16" s="62">
        <v>17.5</v>
      </c>
      <c r="C16" s="63">
        <v>20.87</v>
      </c>
      <c r="D16" s="64">
        <v>4.2</v>
      </c>
      <c r="E16" s="64">
        <v>2.2</v>
      </c>
      <c r="F16" s="64">
        <v>1.1</v>
      </c>
      <c r="G16" s="65" t="s">
        <v>119</v>
      </c>
      <c r="H16" s="65" t="s">
        <v>119</v>
      </c>
      <c r="I16" s="66"/>
      <c r="J16" s="67">
        <v>1</v>
      </c>
      <c r="K16" s="5" t="s">
        <v>120</v>
      </c>
      <c r="L16" s="5" t="s">
        <v>12</v>
      </c>
      <c r="M16" s="5" t="s">
        <v>121</v>
      </c>
      <c r="N16" s="5" t="s">
        <v>122</v>
      </c>
      <c r="O16" s="68">
        <f>D16</f>
        <v>4.2</v>
      </c>
      <c r="P16" s="69">
        <f>D16</f>
        <v>4.2</v>
      </c>
      <c r="Q16" s="69">
        <f>D16</f>
        <v>4.2</v>
      </c>
      <c r="R16" s="68">
        <f>IF(V16&gt;3.75,3.75,V16)</f>
        <v>1.74</v>
      </c>
      <c r="S16" s="68">
        <f>IF(W16&gt;3.75,3.75,W16)</f>
        <v>0.87</v>
      </c>
      <c r="T16" s="70" t="str">
        <f>G16</f>
        <v>TS</v>
      </c>
      <c r="U16" s="70" t="str">
        <f>H16</f>
        <v>TS</v>
      </c>
      <c r="V16" s="58">
        <f>ROUND(E16*CD16,2)</f>
        <v>1.74</v>
      </c>
      <c r="W16" s="58">
        <f>ROUND(F16*EK16,2)</f>
        <v>0.87</v>
      </c>
      <c r="X16" s="56" t="str">
        <f>IF(G16="","",G16)</f>
        <v>TS</v>
      </c>
      <c r="Y16" s="47">
        <f>IF(LEN(X16)-LEN(SUBSTITUTE(X16,"b",))=0,0,1.05)</f>
        <v>0</v>
      </c>
      <c r="Z16" s="47">
        <f>IF(LEN(X16)-LEN(SUBSTITUTE(X16,"f",))=0,0,1.1)</f>
        <v>0</v>
      </c>
      <c r="AA16" s="47">
        <f>IF(LEN(X16)-LEN(SUBSTITUTE(X16,"H",))=0,0,0)</f>
        <v>0</v>
      </c>
      <c r="AB16" s="47">
        <f>IF(LEN(X16)-LEN(SUBSTITUTE(X16,"dF",))=0,0,0.36)</f>
        <v>0</v>
      </c>
      <c r="AC16" s="47">
        <f>IF(LEN(X16)-LEN(SUBSTITUTE(X16,"tF",))=0,0,0.53)</f>
        <v>0</v>
      </c>
      <c r="AD16" s="56">
        <f>IF(AB16+AC16=0,1,0)</f>
        <v>1</v>
      </c>
      <c r="AE16" s="47">
        <f>IF(LEN(X16)-LEN(SUBSTITUTE(X16,"F",))=0,0,0.19*AD16)</f>
        <v>0</v>
      </c>
      <c r="AF16" s="47">
        <f>(LEN(X16)-LEN(SUBSTITUTE(X16,"l",)))*1.09</f>
        <v>0</v>
      </c>
      <c r="AG16" s="47">
        <f>SUM(Y16:AC16,AE16,AF16)</f>
        <v>0</v>
      </c>
      <c r="AH16" s="71">
        <f>IF(LEN(X16)-LEN(SUBSTITUTE(X16,"o",))&gt;0,0,1)</f>
        <v>1</v>
      </c>
      <c r="AI16" s="47">
        <f>IF(LEN(X16)-LEN(SUBSTITUTE(X16,"3",))=0,0,1.05)</f>
        <v>0</v>
      </c>
      <c r="AJ16" s="47">
        <f>IF(LEN(X16)-LEN(SUBSTITUTE(X16,"5",))=0,0,1.2)</f>
        <v>0</v>
      </c>
      <c r="AK16" s="47">
        <f>IF(LEN(X16)-LEN(SUBSTITUTE(X16,"7",))=0,0,1.28)</f>
        <v>0</v>
      </c>
      <c r="AL16" s="47">
        <f>IF(LEN(X16)-LEN(SUBSTITUTE(X16,"9",))=0,0,1.37)</f>
        <v>0</v>
      </c>
      <c r="AM16" s="47">
        <f>IF(LEN(X16)-LEN(SUBSTITUTE(X16,"10",))=0,0,1.45)</f>
        <v>0</v>
      </c>
      <c r="AN16" s="47">
        <f>SUM(AI16:AM16)*AH16</f>
        <v>0</v>
      </c>
      <c r="AO16" s="71">
        <f>IF(LEN(X16)-LEN(SUBSTITUTE(X16,"o",))&gt;0,1,0)</f>
        <v>0</v>
      </c>
      <c r="AP16" s="47">
        <f>IF(LEN(X16)-LEN(SUBSTITUTE(X16,"3o",))=0,0,1.07)</f>
        <v>0</v>
      </c>
      <c r="AQ16" s="47">
        <f>IF(LEN(X16)-LEN(SUBSTITUTE(X16,"5o",))=0,0,1.16)</f>
        <v>0</v>
      </c>
      <c r="AR16" s="47">
        <f>IF(LEN(X16)-LEN(SUBSTITUTE(X16,"7o",))=0,0,1.24)</f>
        <v>0</v>
      </c>
      <c r="AS16" s="47">
        <f>IF(LEN(X16)-LEN(SUBSTITUTE(X16,"9o",))=0,0,1.33)</f>
        <v>0</v>
      </c>
      <c r="AT16" s="47">
        <f>IF(LEN(X16)-LEN(SUBSTITUTE(X16,"10o",))=0,0,1.41)</f>
        <v>0</v>
      </c>
      <c r="AU16" s="47">
        <f>IF(LEN(X16)-LEN(SUBSTITUTE(X16,"A",))=0,0,0)</f>
        <v>0</v>
      </c>
      <c r="AV16" s="47">
        <f>IF(LEN(X16)-LEN(SUBSTITUTE(X16,"B",))=0,0,0.04)</f>
        <v>0</v>
      </c>
      <c r="AW16" s="47">
        <f>IF(LEN(X16)-LEN(SUBSTITUTE(X16,"C",))=0,0,0.08)</f>
        <v>0</v>
      </c>
      <c r="AX16" s="47">
        <f>SUM(AP16:AW16)*AO16</f>
        <v>0</v>
      </c>
      <c r="AY16" s="47">
        <f>IF(LEN(X16)-LEN(SUBSTITUTE(X16,"p",))&lt;2,0,(LEN(X16)-LEN(SUBSTITUTE(X16,"p",))-1)*0.03)</f>
        <v>0</v>
      </c>
      <c r="AZ16" s="47">
        <f>IF(LEN(X16)-LEN(SUBSTITUTE(X16,"g",))=0,0,0.03)</f>
        <v>0</v>
      </c>
      <c r="BA16" s="47">
        <f>IF(LEN(X16)-LEN(SUBSTITUTE(X16,"G",))=0,0,0.08)</f>
        <v>0</v>
      </c>
      <c r="BB16" s="47">
        <f>(LEN(X16)-LEN(SUBSTITUTE(X16,"-",)))*0.09</f>
        <v>0</v>
      </c>
      <c r="BC16" s="47">
        <f>SUM(AY16:BB16)</f>
        <v>0</v>
      </c>
      <c r="BD16" s="60">
        <f>LEN(X16)-LEN(SUBSTITUTE(X16,"T",))</f>
        <v>1</v>
      </c>
      <c r="BE16" s="60">
        <f>LEN(X16)-LEN(SUBSTITUTE(X16,"Z",))</f>
        <v>0</v>
      </c>
      <c r="BF16" s="60">
        <f>LEN(X16)-LEN(SUBSTITUTE(X16,"S",))</f>
        <v>1</v>
      </c>
      <c r="BG16" s="60">
        <f>LEN(X16)-LEN(SUBSTITUTE(X16,"Y",))</f>
        <v>0</v>
      </c>
      <c r="BH16" s="60">
        <f>LEN(X16)-LEN(SUBSTITUTE(X16,"X",))</f>
        <v>0</v>
      </c>
      <c r="BI16" s="60">
        <f>LEN(X16)-LEN(SUBSTITUTE(X16,"M",))</f>
        <v>0</v>
      </c>
      <c r="BJ16" s="60">
        <f>LEN(X16)-LEN(SUBSTITUTE(X16,"K",))</f>
        <v>0</v>
      </c>
      <c r="BK16" s="60">
        <f>LEN(X16)-LEN(SUBSTITUTE(X16,"D",))</f>
        <v>0</v>
      </c>
      <c r="BL16" s="60">
        <f>SUM(BD16:BK16)</f>
        <v>2</v>
      </c>
      <c r="BM16" s="60">
        <f>IF(BL16=0,0,1)</f>
        <v>1</v>
      </c>
      <c r="BN16" s="47">
        <f>IF(BL16=1,0.6,0)</f>
        <v>0</v>
      </c>
      <c r="BO16" s="47">
        <f>IF(BL16=2,0.81,0)</f>
        <v>0.81</v>
      </c>
      <c r="BP16" s="47">
        <f>IF(BL16=3,1.01,0)</f>
        <v>0</v>
      </c>
      <c r="BQ16" s="47">
        <f>IF(BL16=4,1.15,0)</f>
        <v>0</v>
      </c>
      <c r="BR16" s="47">
        <f>IF(BL16=5,1.25,0)</f>
        <v>0</v>
      </c>
      <c r="BS16" s="47">
        <f>SUM(BN16:BR16)*BM16</f>
        <v>0.81</v>
      </c>
      <c r="BT16" s="47">
        <f>(LEN(X16)-LEN(SUBSTITUTE(X16,"T",)))*-0.03</f>
        <v>-0.03</v>
      </c>
      <c r="BU16" s="47">
        <f>(LEN(X16)-LEN(SUBSTITUTE(X16,"Z",)))*0</f>
        <v>0</v>
      </c>
      <c r="BV16" s="47">
        <f>(LEN(X16)-LEN(SUBSTITUTE(X16,"S",)))*0.01</f>
        <v>0.01</v>
      </c>
      <c r="BW16" s="47">
        <f>(LEN(X16)-LEN(SUBSTITUTE(X16,"Y",)))*0.01</f>
        <v>0</v>
      </c>
      <c r="BX16" s="47">
        <f>(LEN(X16)-LEN(SUBSTITUTE(X16,"X",)))*0.01</f>
        <v>0</v>
      </c>
      <c r="BY16" s="47">
        <f>(LEN(X16)-LEN(SUBSTITUTE(X16,"M",)))*0.01</f>
        <v>0</v>
      </c>
      <c r="BZ16" s="47">
        <f>(LEN(X16)-LEN(SUBSTITUTE(X16,"K",)))*0.02</f>
        <v>0</v>
      </c>
      <c r="CA16" s="47">
        <f>(LEN(X16)-LEN(SUBSTITUTE(X16,"D",)))*0.02</f>
        <v>0</v>
      </c>
      <c r="CB16" s="47">
        <f>SUM(BT16:CA16)</f>
        <v>-0.019999999999999997</v>
      </c>
      <c r="CC16" s="47">
        <f>IF(A16=1,0.15,0)</f>
        <v>0</v>
      </c>
      <c r="CD16" s="47">
        <f>SUM(AG16,AN16,AX16,BC16,BS16,CB16,CC16)</f>
        <v>0.79</v>
      </c>
      <c r="CE16" s="56" t="str">
        <f>IF(H16="","",H16)</f>
        <v>TS</v>
      </c>
      <c r="CF16" s="47">
        <f>IF(LEN(CE16)-LEN(SUBSTITUTE(CE16,"b",))=0,0,1.05)</f>
        <v>0</v>
      </c>
      <c r="CG16" s="47">
        <f>IF(LEN(CE16)-LEN(SUBSTITUTE(CE16,"f",))=0,0,1.1)</f>
        <v>0</v>
      </c>
      <c r="CH16" s="47">
        <f>IF(LEN(CE16)-LEN(SUBSTITUTE(CE16,"H",))=0,0,0)</f>
        <v>0</v>
      </c>
      <c r="CI16" s="47">
        <f>IF(LEN(CE16)-LEN(SUBSTITUTE(CE16,"dF",))=0,0,0.36)</f>
        <v>0</v>
      </c>
      <c r="CJ16" s="47">
        <f>IF(LEN(CE16)-LEN(SUBSTITUTE(CE16,"tF",))=0,0,0.53)</f>
        <v>0</v>
      </c>
      <c r="CK16" s="56">
        <f>IF(CI16+CJ16=0,1,0)</f>
        <v>1</v>
      </c>
      <c r="CL16" s="47">
        <f>IF(LEN(CE16)-LEN(SUBSTITUTE(CE16,"F",))=0,0,0.19*CK16)</f>
        <v>0</v>
      </c>
      <c r="CM16" s="47">
        <f>(LEN(CE16)-LEN(SUBSTITUTE(CE16,"l",)))*1.09</f>
        <v>0</v>
      </c>
      <c r="CN16" s="47">
        <f>SUM(CF16:CJ16,CL16,CM16)</f>
        <v>0</v>
      </c>
      <c r="CO16" s="71">
        <f>IF(LEN(CE16)-LEN(SUBSTITUTE(CE16,"o",))&gt;0,0,1)</f>
        <v>1</v>
      </c>
      <c r="CP16" s="47">
        <f>IF(LEN(CE16)-LEN(SUBSTITUTE(CE16,"3",))=0,0,1.05)</f>
        <v>0</v>
      </c>
      <c r="CQ16" s="47">
        <f>IF(LEN(CE16)-LEN(SUBSTITUTE(CE16,"5",))=0,0,1.2)</f>
        <v>0</v>
      </c>
      <c r="CR16" s="47">
        <f>IF(LEN(CE16)-LEN(SUBSTITUTE(CE16,"7",))=0,0,1.28)</f>
        <v>0</v>
      </c>
      <c r="CS16" s="47">
        <f>IF(LEN(CE16)-LEN(SUBSTITUTE(CE16,"9",))=0,0,1.37)</f>
        <v>0</v>
      </c>
      <c r="CT16" s="47">
        <f>IF(LEN(CE16)-LEN(SUBSTITUTE(CE16,"10",))=0,0,1.45)</f>
        <v>0</v>
      </c>
      <c r="CU16" s="47">
        <f>SUM(CP16:CT16)*CO16</f>
        <v>0</v>
      </c>
      <c r="CV16" s="71">
        <f>IF(LEN(CE16)-LEN(SUBSTITUTE(CE16,"o",))&gt;0,1,0)</f>
        <v>0</v>
      </c>
      <c r="CW16" s="47">
        <f>IF(LEN(CE16)-LEN(SUBSTITUTE(CE16,"3o",))=0,0,1.07)</f>
        <v>0</v>
      </c>
      <c r="CX16" s="47">
        <f>IF(LEN(CE16)-LEN(SUBSTITUTE(CE16,"5o",))=0,0,1.16)</f>
        <v>0</v>
      </c>
      <c r="CY16" s="47">
        <f>IF(LEN(CE16)-LEN(SUBSTITUTE(CE16,"7o",))=0,0,1.24)</f>
        <v>0</v>
      </c>
      <c r="CZ16" s="47">
        <f>IF(LEN(CE16)-LEN(SUBSTITUTE(CE16,"9o",))=0,0,1.33)</f>
        <v>0</v>
      </c>
      <c r="DA16" s="47">
        <f>IF(LEN(CE16)-LEN(SUBSTITUTE(CE16,"10o",))=0,0,1.41)</f>
        <v>0</v>
      </c>
      <c r="DB16" s="47">
        <f>IF(LEN(CE16)-LEN(SUBSTITUTE(CE16,"A",))=0,0,0)</f>
        <v>0</v>
      </c>
      <c r="DC16" s="47">
        <f>IF(LEN(CE16)-LEN(SUBSTITUTE(CE16,"B",))=0,0,0.04)</f>
        <v>0</v>
      </c>
      <c r="DD16" s="47">
        <f>IF(LEN(CE16)-LEN(SUBSTITUTE(CE16,"C",))=0,0,0.08)</f>
        <v>0</v>
      </c>
      <c r="DE16" s="47">
        <f>SUM(CW16:DD16)*CV16</f>
        <v>0</v>
      </c>
      <c r="DF16" s="47">
        <f>IF(LEN(CE16)-LEN(SUBSTITUTE(CE16,"p",))&lt;2,0,(LEN(CE16)-LEN(SUBSTITUTE(CE16,"p",))-1)*0.03)</f>
        <v>0</v>
      </c>
      <c r="DG16" s="47">
        <f>IF(LEN(CE16)-LEN(SUBSTITUTE(CE16,"g",))=0,0,0.03)</f>
        <v>0</v>
      </c>
      <c r="DH16" s="47">
        <f>IF(LEN(CE16)-LEN(SUBSTITUTE(CE16,"G",))=0,0,0.08)</f>
        <v>0</v>
      </c>
      <c r="DI16" s="47">
        <f>(LEN(CE16)-LEN(SUBSTITUTE(CE16,"-",)))*0.09</f>
        <v>0</v>
      </c>
      <c r="DJ16" s="47">
        <f>SUM(DF16:DI16)</f>
        <v>0</v>
      </c>
      <c r="DK16" s="60">
        <f>LEN(CE16)-LEN(SUBSTITUTE(CE16,"T",))</f>
        <v>1</v>
      </c>
      <c r="DL16" s="60">
        <f>LEN(CE16)-LEN(SUBSTITUTE(CE16,"Z",))</f>
        <v>0</v>
      </c>
      <c r="DM16" s="60">
        <f>LEN(CE16)-LEN(SUBSTITUTE(CE16,"S",))</f>
        <v>1</v>
      </c>
      <c r="DN16" s="60">
        <f>LEN(CE16)-LEN(SUBSTITUTE(CE16,"Y",))</f>
        <v>0</v>
      </c>
      <c r="DO16" s="60">
        <f>LEN(CE16)-LEN(SUBSTITUTE(CE16,"X",))</f>
        <v>0</v>
      </c>
      <c r="DP16" s="60">
        <f>LEN(CE16)-LEN(SUBSTITUTE(CE16,"M",))</f>
        <v>0</v>
      </c>
      <c r="DQ16" s="60">
        <f>LEN(CE16)-LEN(SUBSTITUTE(CE16,"K",))</f>
        <v>0</v>
      </c>
      <c r="DR16" s="60">
        <f>LEN(CE16)-LEN(SUBSTITUTE(CE16,"D",))</f>
        <v>0</v>
      </c>
      <c r="DS16" s="60">
        <f>SUM(DK16:DR16)</f>
        <v>2</v>
      </c>
      <c r="DT16" s="60">
        <f>IF(DS16=0,0,1)</f>
        <v>1</v>
      </c>
      <c r="DU16" s="47">
        <f>IF(DS16=1,0.6,0)</f>
        <v>0</v>
      </c>
      <c r="DV16" s="47">
        <f>IF(DS16=2,0.81,0)</f>
        <v>0.81</v>
      </c>
      <c r="DW16" s="47">
        <f>IF(DS16=3,1.01,0)</f>
        <v>0</v>
      </c>
      <c r="DX16" s="47">
        <f>IF(DS16=4,1.15,0)</f>
        <v>0</v>
      </c>
      <c r="DY16" s="47">
        <f>IF(DS16=5,1.25,0)</f>
        <v>0</v>
      </c>
      <c r="DZ16" s="47">
        <f>SUM(DU16:DY16)*DT16</f>
        <v>0.81</v>
      </c>
      <c r="EA16" s="47">
        <f>(LEN(CE16)-LEN(SUBSTITUTE(CE16,"T",)))*-0.03</f>
        <v>-0.03</v>
      </c>
      <c r="EB16" s="47">
        <f>(LEN(CE16)-LEN(SUBSTITUTE(CE16,"Z",)))*0</f>
        <v>0</v>
      </c>
      <c r="EC16" s="47">
        <f>(LEN(CE16)-LEN(SUBSTITUTE(CE16,"S",)))*0.01</f>
        <v>0.01</v>
      </c>
      <c r="ED16" s="47">
        <f>(LEN(CE16)-LEN(SUBSTITUTE(CE16,"Y",)))*0.01</f>
        <v>0</v>
      </c>
      <c r="EE16" s="47">
        <f>(LEN(CE16)-LEN(SUBSTITUTE(CE16,"X",)))*0.01</f>
        <v>0</v>
      </c>
      <c r="EF16" s="47">
        <f>(LEN(CE16)-LEN(SUBSTITUTE(CE16,"M",)))*0.01</f>
        <v>0</v>
      </c>
      <c r="EG16" s="47">
        <f>(LEN(CE16)-LEN(SUBSTITUTE(CE16,"K",)))*0.02</f>
        <v>0</v>
      </c>
      <c r="EH16" s="47">
        <f>(LEN(CE16)-LEN(SUBSTITUTE(CE16,"D",)))*0.02</f>
        <v>0</v>
      </c>
      <c r="EI16" s="47">
        <f>SUM(EA16:EH16)</f>
        <v>-0.019999999999999997</v>
      </c>
      <c r="EJ16" s="47">
        <f>IF(A16=1,0.15,0)</f>
        <v>0</v>
      </c>
      <c r="EK16" s="47">
        <f>SUM(CN16,CU16,DE16,DJ16,DZ16,EI16,EJ16)</f>
        <v>0.79</v>
      </c>
      <c r="EL16" s="68">
        <f>C16</f>
        <v>20.87</v>
      </c>
      <c r="EM16" s="68">
        <f>SUM(O16:Q16)+R16+S16</f>
        <v>15.21</v>
      </c>
      <c r="EN16" s="58">
        <f>ROUND(18-(12*C16)/B16,2)</f>
        <v>3.69</v>
      </c>
      <c r="EO16" s="68">
        <f>IF(EN16&gt;7.5,7.5,IF(EN16&lt;0,0,EN16))</f>
        <v>3.69</v>
      </c>
      <c r="EP16" s="68">
        <f>SUM(EM16,EO16)</f>
        <v>18.900000000000002</v>
      </c>
    </row>
    <row r="17" spans="1:146" ht="13.5" customHeight="1">
      <c r="A17" s="61"/>
      <c r="B17" s="62">
        <v>17.5</v>
      </c>
      <c r="C17" s="63">
        <v>22.12</v>
      </c>
      <c r="D17" s="64">
        <v>4.3</v>
      </c>
      <c r="E17" s="64">
        <v>1.9</v>
      </c>
      <c r="F17" s="64">
        <v>1.8</v>
      </c>
      <c r="G17" s="65" t="s">
        <v>119</v>
      </c>
      <c r="H17" s="65" t="s">
        <v>107</v>
      </c>
      <c r="I17" s="66"/>
      <c r="J17" s="67">
        <v>2</v>
      </c>
      <c r="K17" s="5" t="s">
        <v>123</v>
      </c>
      <c r="L17" s="5" t="s">
        <v>31</v>
      </c>
      <c r="M17" s="5" t="s">
        <v>124</v>
      </c>
      <c r="N17" s="5"/>
      <c r="O17" s="68">
        <f>D17</f>
        <v>4.3</v>
      </c>
      <c r="P17" s="69">
        <f>D17</f>
        <v>4.3</v>
      </c>
      <c r="Q17" s="69">
        <f>D17</f>
        <v>4.3</v>
      </c>
      <c r="R17" s="68">
        <f>IF(V17&gt;3.75,3.75,V17)</f>
        <v>1.5</v>
      </c>
      <c r="S17" s="68">
        <f>IF(W17&gt;3.75,3.75,W17)</f>
        <v>1.1</v>
      </c>
      <c r="T17" s="70" t="str">
        <f>G17</f>
        <v>TS</v>
      </c>
      <c r="U17" s="70" t="str">
        <f>H17</f>
        <v>S</v>
      </c>
      <c r="V17" s="58">
        <f>ROUND(E17*CD17,2)</f>
        <v>1.5</v>
      </c>
      <c r="W17" s="58">
        <f>ROUND(F17*EK17,2)</f>
        <v>1.1</v>
      </c>
      <c r="X17" s="56" t="str">
        <f>IF(G17="","",G17)</f>
        <v>TS</v>
      </c>
      <c r="Y17" s="47">
        <f>IF(LEN(X17)-LEN(SUBSTITUTE(X17,"b",))=0,0,1.05)</f>
        <v>0</v>
      </c>
      <c r="Z17" s="47">
        <f>IF(LEN(X17)-LEN(SUBSTITUTE(X17,"f",))=0,0,1.1)</f>
        <v>0</v>
      </c>
      <c r="AA17" s="47">
        <f>IF(LEN(X17)-LEN(SUBSTITUTE(X17,"H",))=0,0,0)</f>
        <v>0</v>
      </c>
      <c r="AB17" s="47">
        <f>IF(LEN(X17)-LEN(SUBSTITUTE(X17,"dF",))=0,0,0.36)</f>
        <v>0</v>
      </c>
      <c r="AC17" s="47">
        <f>IF(LEN(X17)-LEN(SUBSTITUTE(X17,"tF",))=0,0,0.53)</f>
        <v>0</v>
      </c>
      <c r="AD17" s="56">
        <f>IF(AB17+AC17=0,1,0)</f>
        <v>1</v>
      </c>
      <c r="AE17" s="47">
        <f>IF(LEN(X17)-LEN(SUBSTITUTE(X17,"F",))=0,0,0.19*AD17)</f>
        <v>0</v>
      </c>
      <c r="AF17" s="47">
        <f>(LEN(X17)-LEN(SUBSTITUTE(X17,"l",)))*1.09</f>
        <v>0</v>
      </c>
      <c r="AG17" s="47">
        <f>SUM(Y17:AC17,AE17,AF17)</f>
        <v>0</v>
      </c>
      <c r="AH17" s="71">
        <f>IF(LEN(X17)-LEN(SUBSTITUTE(X17,"o",))&gt;0,0,1)</f>
        <v>1</v>
      </c>
      <c r="AI17" s="47">
        <f>IF(LEN(X17)-LEN(SUBSTITUTE(X17,"3",))=0,0,1.05)</f>
        <v>0</v>
      </c>
      <c r="AJ17" s="47">
        <f>IF(LEN(X17)-LEN(SUBSTITUTE(X17,"5",))=0,0,1.2)</f>
        <v>0</v>
      </c>
      <c r="AK17" s="47">
        <f>IF(LEN(X17)-LEN(SUBSTITUTE(X17,"7",))=0,0,1.28)</f>
        <v>0</v>
      </c>
      <c r="AL17" s="47">
        <f>IF(LEN(X17)-LEN(SUBSTITUTE(X17,"9",))=0,0,1.37)</f>
        <v>0</v>
      </c>
      <c r="AM17" s="47">
        <f>IF(LEN(X17)-LEN(SUBSTITUTE(X17,"10",))=0,0,1.45)</f>
        <v>0</v>
      </c>
      <c r="AN17" s="47">
        <f>SUM(AI17:AM17)*AH17</f>
        <v>0</v>
      </c>
      <c r="AO17" s="71">
        <f>IF(LEN(X17)-LEN(SUBSTITUTE(X17,"o",))&gt;0,1,0)</f>
        <v>0</v>
      </c>
      <c r="AP17" s="47">
        <f>IF(LEN(X17)-LEN(SUBSTITUTE(X17,"3o",))=0,0,1.07)</f>
        <v>0</v>
      </c>
      <c r="AQ17" s="47">
        <f>IF(LEN(X17)-LEN(SUBSTITUTE(X17,"5o",))=0,0,1.16)</f>
        <v>0</v>
      </c>
      <c r="AR17" s="47">
        <f>IF(LEN(X17)-LEN(SUBSTITUTE(X17,"7o",))=0,0,1.24)</f>
        <v>0</v>
      </c>
      <c r="AS17" s="47">
        <f>IF(LEN(X17)-LEN(SUBSTITUTE(X17,"9o",))=0,0,1.33)</f>
        <v>0</v>
      </c>
      <c r="AT17" s="47">
        <f>IF(LEN(X17)-LEN(SUBSTITUTE(X17,"10o",))=0,0,1.41)</f>
        <v>0</v>
      </c>
      <c r="AU17" s="47">
        <f>IF(LEN(X17)-LEN(SUBSTITUTE(X17,"A",))=0,0,0)</f>
        <v>0</v>
      </c>
      <c r="AV17" s="47">
        <f>IF(LEN(X17)-LEN(SUBSTITUTE(X17,"B",))=0,0,0.04)</f>
        <v>0</v>
      </c>
      <c r="AW17" s="47">
        <f>IF(LEN(X17)-LEN(SUBSTITUTE(X17,"C",))=0,0,0.08)</f>
        <v>0</v>
      </c>
      <c r="AX17" s="47">
        <f>SUM(AP17:AW17)*AO17</f>
        <v>0</v>
      </c>
      <c r="AY17" s="47">
        <f>IF(LEN(X17)-LEN(SUBSTITUTE(X17,"p",))&lt;2,0,(LEN(X17)-LEN(SUBSTITUTE(X17,"p",))-1)*0.03)</f>
        <v>0</v>
      </c>
      <c r="AZ17" s="47">
        <f>IF(LEN(X17)-LEN(SUBSTITUTE(X17,"g",))=0,0,0.03)</f>
        <v>0</v>
      </c>
      <c r="BA17" s="47">
        <f>IF(LEN(X17)-LEN(SUBSTITUTE(X17,"G",))=0,0,0.08)</f>
        <v>0</v>
      </c>
      <c r="BB17" s="47">
        <f>(LEN(X17)-LEN(SUBSTITUTE(X17,"-",)))*0.09</f>
        <v>0</v>
      </c>
      <c r="BC17" s="47">
        <f>SUM(AY17:BB17)</f>
        <v>0</v>
      </c>
      <c r="BD17" s="60">
        <f>LEN(X17)-LEN(SUBSTITUTE(X17,"T",))</f>
        <v>1</v>
      </c>
      <c r="BE17" s="60">
        <f>LEN(X17)-LEN(SUBSTITUTE(X17,"Z",))</f>
        <v>0</v>
      </c>
      <c r="BF17" s="60">
        <f>LEN(X17)-LEN(SUBSTITUTE(X17,"S",))</f>
        <v>1</v>
      </c>
      <c r="BG17" s="60">
        <f>LEN(X17)-LEN(SUBSTITUTE(X17,"Y",))</f>
        <v>0</v>
      </c>
      <c r="BH17" s="60">
        <f>LEN(X17)-LEN(SUBSTITUTE(X17,"X",))</f>
        <v>0</v>
      </c>
      <c r="BI17" s="60">
        <f>LEN(X17)-LEN(SUBSTITUTE(X17,"M",))</f>
        <v>0</v>
      </c>
      <c r="BJ17" s="60">
        <f>LEN(X17)-LEN(SUBSTITUTE(X17,"K",))</f>
        <v>0</v>
      </c>
      <c r="BK17" s="60">
        <f>LEN(X17)-LEN(SUBSTITUTE(X17,"D",))</f>
        <v>0</v>
      </c>
      <c r="BL17" s="60">
        <f>SUM(BD17:BK17)</f>
        <v>2</v>
      </c>
      <c r="BM17" s="60">
        <f>IF(BL17=0,0,1)</f>
        <v>1</v>
      </c>
      <c r="BN17" s="47">
        <f>IF(BL17=1,0.6,0)</f>
        <v>0</v>
      </c>
      <c r="BO17" s="47">
        <f>IF(BL17=2,0.81,0)</f>
        <v>0.81</v>
      </c>
      <c r="BP17" s="47">
        <f>IF(BL17=3,1.01,0)</f>
        <v>0</v>
      </c>
      <c r="BQ17" s="47">
        <f>IF(BL17=4,1.15,0)</f>
        <v>0</v>
      </c>
      <c r="BR17" s="47">
        <f>IF(BL17=5,1.25,0)</f>
        <v>0</v>
      </c>
      <c r="BS17" s="47">
        <f>SUM(BN17:BR17)*BM17</f>
        <v>0.81</v>
      </c>
      <c r="BT17" s="47">
        <f>(LEN(X17)-LEN(SUBSTITUTE(X17,"T",)))*-0.03</f>
        <v>-0.03</v>
      </c>
      <c r="BU17" s="47">
        <f>(LEN(X17)-LEN(SUBSTITUTE(X17,"Z",)))*0</f>
        <v>0</v>
      </c>
      <c r="BV17" s="47">
        <f>(LEN(X17)-LEN(SUBSTITUTE(X17,"S",)))*0.01</f>
        <v>0.01</v>
      </c>
      <c r="BW17" s="47">
        <f>(LEN(X17)-LEN(SUBSTITUTE(X17,"Y",)))*0.01</f>
        <v>0</v>
      </c>
      <c r="BX17" s="47">
        <f>(LEN(X17)-LEN(SUBSTITUTE(X17,"X",)))*0.01</f>
        <v>0</v>
      </c>
      <c r="BY17" s="47">
        <f>(LEN(X17)-LEN(SUBSTITUTE(X17,"M",)))*0.01</f>
        <v>0</v>
      </c>
      <c r="BZ17" s="47">
        <f>(LEN(X17)-LEN(SUBSTITUTE(X17,"K",)))*0.02</f>
        <v>0</v>
      </c>
      <c r="CA17" s="47">
        <f>(LEN(X17)-LEN(SUBSTITUTE(X17,"D",)))*0.02</f>
        <v>0</v>
      </c>
      <c r="CB17" s="47">
        <f>SUM(BT17:CA17)</f>
        <v>-0.019999999999999997</v>
      </c>
      <c r="CC17" s="47">
        <f>IF(A17=1,0.15,0)</f>
        <v>0</v>
      </c>
      <c r="CD17" s="47">
        <f>SUM(AG17,AN17,AX17,BC17,BS17,CB17,CC17)</f>
        <v>0.79</v>
      </c>
      <c r="CE17" s="56" t="str">
        <f>IF(H17="","",H17)</f>
        <v>S</v>
      </c>
      <c r="CF17" s="47">
        <f>IF(LEN(CE17)-LEN(SUBSTITUTE(CE17,"b",))=0,0,1.05)</f>
        <v>0</v>
      </c>
      <c r="CG17" s="47">
        <f>IF(LEN(CE17)-LEN(SUBSTITUTE(CE17,"f",))=0,0,1.1)</f>
        <v>0</v>
      </c>
      <c r="CH17" s="47">
        <f>IF(LEN(CE17)-LEN(SUBSTITUTE(CE17,"H",))=0,0,0)</f>
        <v>0</v>
      </c>
      <c r="CI17" s="47">
        <f>IF(LEN(CE17)-LEN(SUBSTITUTE(CE17,"dF",))=0,0,0.36)</f>
        <v>0</v>
      </c>
      <c r="CJ17" s="47">
        <f>IF(LEN(CE17)-LEN(SUBSTITUTE(CE17,"tF",))=0,0,0.53)</f>
        <v>0</v>
      </c>
      <c r="CK17" s="56">
        <f>IF(CI17+CJ17=0,1,0)</f>
        <v>1</v>
      </c>
      <c r="CL17" s="47">
        <f>IF(LEN(CE17)-LEN(SUBSTITUTE(CE17,"F",))=0,0,0.19*CK17)</f>
        <v>0</v>
      </c>
      <c r="CM17" s="47">
        <f>(LEN(CE17)-LEN(SUBSTITUTE(CE17,"l",)))*1.09</f>
        <v>0</v>
      </c>
      <c r="CN17" s="47">
        <f>SUM(CF17:CJ17,CL17,CM17)</f>
        <v>0</v>
      </c>
      <c r="CO17" s="71">
        <f>IF(LEN(CE17)-LEN(SUBSTITUTE(CE17,"o",))&gt;0,0,1)</f>
        <v>1</v>
      </c>
      <c r="CP17" s="47">
        <f>IF(LEN(CE17)-LEN(SUBSTITUTE(CE17,"3",))=0,0,1.05)</f>
        <v>0</v>
      </c>
      <c r="CQ17" s="47">
        <f>IF(LEN(CE17)-LEN(SUBSTITUTE(CE17,"5",))=0,0,1.2)</f>
        <v>0</v>
      </c>
      <c r="CR17" s="47">
        <f>IF(LEN(CE17)-LEN(SUBSTITUTE(CE17,"7",))=0,0,1.28)</f>
        <v>0</v>
      </c>
      <c r="CS17" s="47">
        <f>IF(LEN(CE17)-LEN(SUBSTITUTE(CE17,"9",))=0,0,1.37)</f>
        <v>0</v>
      </c>
      <c r="CT17" s="47">
        <f>IF(LEN(CE17)-LEN(SUBSTITUTE(CE17,"10",))=0,0,1.45)</f>
        <v>0</v>
      </c>
      <c r="CU17" s="47">
        <f>SUM(CP17:CT17)*CO17</f>
        <v>0</v>
      </c>
      <c r="CV17" s="71">
        <f>IF(LEN(CE17)-LEN(SUBSTITUTE(CE17,"o",))&gt;0,1,0)</f>
        <v>0</v>
      </c>
      <c r="CW17" s="47">
        <f>IF(LEN(CE17)-LEN(SUBSTITUTE(CE17,"3o",))=0,0,1.07)</f>
        <v>0</v>
      </c>
      <c r="CX17" s="47">
        <f>IF(LEN(CE17)-LEN(SUBSTITUTE(CE17,"5o",))=0,0,1.16)</f>
        <v>0</v>
      </c>
      <c r="CY17" s="47">
        <f>IF(LEN(CE17)-LEN(SUBSTITUTE(CE17,"7o",))=0,0,1.24)</f>
        <v>0</v>
      </c>
      <c r="CZ17" s="47">
        <f>IF(LEN(CE17)-LEN(SUBSTITUTE(CE17,"9o",))=0,0,1.33)</f>
        <v>0</v>
      </c>
      <c r="DA17" s="47">
        <f>IF(LEN(CE17)-LEN(SUBSTITUTE(CE17,"10o",))=0,0,1.41)</f>
        <v>0</v>
      </c>
      <c r="DB17" s="47">
        <f>IF(LEN(CE17)-LEN(SUBSTITUTE(CE17,"A",))=0,0,0)</f>
        <v>0</v>
      </c>
      <c r="DC17" s="47">
        <f>IF(LEN(CE17)-LEN(SUBSTITUTE(CE17,"B",))=0,0,0.04)</f>
        <v>0</v>
      </c>
      <c r="DD17" s="47">
        <f>IF(LEN(CE17)-LEN(SUBSTITUTE(CE17,"C",))=0,0,0.08)</f>
        <v>0</v>
      </c>
      <c r="DE17" s="47">
        <f>SUM(CW17:DD17)*CV17</f>
        <v>0</v>
      </c>
      <c r="DF17" s="47">
        <f>IF(LEN(CE17)-LEN(SUBSTITUTE(CE17,"p",))&lt;2,0,(LEN(CE17)-LEN(SUBSTITUTE(CE17,"p",))-1)*0.03)</f>
        <v>0</v>
      </c>
      <c r="DG17" s="47">
        <f>IF(LEN(CE17)-LEN(SUBSTITUTE(CE17,"g",))=0,0,0.03)</f>
        <v>0</v>
      </c>
      <c r="DH17" s="47">
        <f>IF(LEN(CE17)-LEN(SUBSTITUTE(CE17,"G",))=0,0,0.08)</f>
        <v>0</v>
      </c>
      <c r="DI17" s="47">
        <f>(LEN(CE17)-LEN(SUBSTITUTE(CE17,"-",)))*0.09</f>
        <v>0</v>
      </c>
      <c r="DJ17" s="47">
        <f>SUM(DF17:DI17)</f>
        <v>0</v>
      </c>
      <c r="DK17" s="60">
        <f>LEN(CE17)-LEN(SUBSTITUTE(CE17,"T",))</f>
        <v>0</v>
      </c>
      <c r="DL17" s="60">
        <f>LEN(CE17)-LEN(SUBSTITUTE(CE17,"Z",))</f>
        <v>0</v>
      </c>
      <c r="DM17" s="60">
        <f>LEN(CE17)-LEN(SUBSTITUTE(CE17,"S",))</f>
        <v>1</v>
      </c>
      <c r="DN17" s="60">
        <f>LEN(CE17)-LEN(SUBSTITUTE(CE17,"Y",))</f>
        <v>0</v>
      </c>
      <c r="DO17" s="60">
        <f>LEN(CE17)-LEN(SUBSTITUTE(CE17,"X",))</f>
        <v>0</v>
      </c>
      <c r="DP17" s="60">
        <f>LEN(CE17)-LEN(SUBSTITUTE(CE17,"M",))</f>
        <v>0</v>
      </c>
      <c r="DQ17" s="60">
        <f>LEN(CE17)-LEN(SUBSTITUTE(CE17,"K",))</f>
        <v>0</v>
      </c>
      <c r="DR17" s="60">
        <f>LEN(CE17)-LEN(SUBSTITUTE(CE17,"D",))</f>
        <v>0</v>
      </c>
      <c r="DS17" s="60">
        <f>SUM(DK17:DR17)</f>
        <v>1</v>
      </c>
      <c r="DT17" s="60">
        <f>IF(DS17=0,0,1)</f>
        <v>1</v>
      </c>
      <c r="DU17" s="47">
        <f>IF(DS17=1,0.6,0)</f>
        <v>0.6</v>
      </c>
      <c r="DV17" s="47">
        <f>IF(DS17=2,0.81,0)</f>
        <v>0</v>
      </c>
      <c r="DW17" s="47">
        <f>IF(DS17=3,1.01,0)</f>
        <v>0</v>
      </c>
      <c r="DX17" s="47">
        <f>IF(DS17=4,1.15,0)</f>
        <v>0</v>
      </c>
      <c r="DY17" s="47">
        <f>IF(DS17=5,1.25,0)</f>
        <v>0</v>
      </c>
      <c r="DZ17" s="47">
        <f>SUM(DU17:DY17)*DT17</f>
        <v>0.6</v>
      </c>
      <c r="EA17" s="47">
        <f>(LEN(CE17)-LEN(SUBSTITUTE(CE17,"T",)))*-0.03</f>
        <v>0</v>
      </c>
      <c r="EB17" s="47">
        <f>(LEN(CE17)-LEN(SUBSTITUTE(CE17,"Z",)))*0</f>
        <v>0</v>
      </c>
      <c r="EC17" s="47">
        <f>(LEN(CE17)-LEN(SUBSTITUTE(CE17,"S",)))*0.01</f>
        <v>0.01</v>
      </c>
      <c r="ED17" s="47">
        <f>(LEN(CE17)-LEN(SUBSTITUTE(CE17,"Y",)))*0.01</f>
        <v>0</v>
      </c>
      <c r="EE17" s="47">
        <f>(LEN(CE17)-LEN(SUBSTITUTE(CE17,"X",)))*0.01</f>
        <v>0</v>
      </c>
      <c r="EF17" s="47">
        <f>(LEN(CE17)-LEN(SUBSTITUTE(CE17,"M",)))*0.01</f>
        <v>0</v>
      </c>
      <c r="EG17" s="47">
        <f>(LEN(CE17)-LEN(SUBSTITUTE(CE17,"K",)))*0.02</f>
        <v>0</v>
      </c>
      <c r="EH17" s="47">
        <f>(LEN(CE17)-LEN(SUBSTITUTE(CE17,"D",)))*0.02</f>
        <v>0</v>
      </c>
      <c r="EI17" s="47">
        <f>SUM(EA17:EH17)</f>
        <v>0.01</v>
      </c>
      <c r="EJ17" s="47">
        <f>IF(A17=1,0.15,0)</f>
        <v>0</v>
      </c>
      <c r="EK17" s="47">
        <f>SUM(CN17,CU17,DE17,DJ17,DZ17,EI17,EJ17)</f>
        <v>0.61</v>
      </c>
      <c r="EL17" s="68">
        <f>C17</f>
        <v>22.12</v>
      </c>
      <c r="EM17" s="68">
        <f>SUM(O17:Q17)+R17+S17</f>
        <v>15.499999999999998</v>
      </c>
      <c r="EN17" s="58">
        <f>ROUND(18-(12*C17)/B17,2)</f>
        <v>2.83</v>
      </c>
      <c r="EO17" s="68">
        <f>IF(EN17&gt;7.5,7.5,IF(EN17&lt;0,0,EN17))</f>
        <v>2.83</v>
      </c>
      <c r="EP17" s="68">
        <f>SUM(EM17,EO17)</f>
        <v>18.33</v>
      </c>
    </row>
    <row r="18" spans="1:146" ht="13.5" customHeight="1">
      <c r="A18" s="61"/>
      <c r="B18" s="62">
        <v>17.5</v>
      </c>
      <c r="C18" s="63">
        <v>23.22</v>
      </c>
      <c r="D18" s="64">
        <v>4.4</v>
      </c>
      <c r="E18" s="64">
        <v>2.2</v>
      </c>
      <c r="F18" s="64">
        <v>2.1</v>
      </c>
      <c r="G18" s="65" t="s">
        <v>111</v>
      </c>
      <c r="H18" s="65" t="s">
        <v>125</v>
      </c>
      <c r="I18" s="66"/>
      <c r="J18" s="67">
        <v>3</v>
      </c>
      <c r="K18" s="5" t="s">
        <v>126</v>
      </c>
      <c r="L18" s="5" t="s">
        <v>28</v>
      </c>
      <c r="M18" s="5" t="s">
        <v>121</v>
      </c>
      <c r="N18" s="5" t="s">
        <v>122</v>
      </c>
      <c r="O18" s="68">
        <f>D18</f>
        <v>4.4</v>
      </c>
      <c r="P18" s="69">
        <f>D18</f>
        <v>4.4</v>
      </c>
      <c r="Q18" s="69">
        <f>D18</f>
        <v>4.4</v>
      </c>
      <c r="R18" s="68">
        <f>IF(V18&gt;3.75,3.75,V18)</f>
        <v>1.36</v>
      </c>
      <c r="S18" s="68">
        <f>IF(W18&gt;3.75,3.75,W18)</f>
        <v>1.68</v>
      </c>
      <c r="T18" s="70" t="str">
        <f>G18</f>
        <v>K</v>
      </c>
      <c r="U18" s="70" t="str">
        <f>H18</f>
        <v>DT</v>
      </c>
      <c r="V18" s="58">
        <f>ROUND(E18*CD18,2)</f>
        <v>1.36</v>
      </c>
      <c r="W18" s="58">
        <f>ROUND(F18*EK18,2)</f>
        <v>1.68</v>
      </c>
      <c r="X18" s="56" t="str">
        <f>IF(G18="","",G18)</f>
        <v>K</v>
      </c>
      <c r="Y18" s="47">
        <f>IF(LEN(X18)-LEN(SUBSTITUTE(X18,"b",))=0,0,1.05)</f>
        <v>0</v>
      </c>
      <c r="Z18" s="47">
        <f>IF(LEN(X18)-LEN(SUBSTITUTE(X18,"f",))=0,0,1.1)</f>
        <v>0</v>
      </c>
      <c r="AA18" s="47">
        <f>IF(LEN(X18)-LEN(SUBSTITUTE(X18,"H",))=0,0,0)</f>
        <v>0</v>
      </c>
      <c r="AB18" s="47">
        <f>IF(LEN(X18)-LEN(SUBSTITUTE(X18,"dF",))=0,0,0.36)</f>
        <v>0</v>
      </c>
      <c r="AC18" s="47">
        <f>IF(LEN(X18)-LEN(SUBSTITUTE(X18,"tF",))=0,0,0.53)</f>
        <v>0</v>
      </c>
      <c r="AD18" s="56">
        <f>IF(AB18+AC18=0,1,0)</f>
        <v>1</v>
      </c>
      <c r="AE18" s="47">
        <f>IF(LEN(X18)-LEN(SUBSTITUTE(X18,"F",))=0,0,0.19*AD18)</f>
        <v>0</v>
      </c>
      <c r="AF18" s="47">
        <f>(LEN(X18)-LEN(SUBSTITUTE(X18,"l",)))*1.09</f>
        <v>0</v>
      </c>
      <c r="AG18" s="47">
        <f>SUM(Y18:AC18,AE18,AF18)</f>
        <v>0</v>
      </c>
      <c r="AH18" s="71">
        <f>IF(LEN(X18)-LEN(SUBSTITUTE(X18,"o",))&gt;0,0,1)</f>
        <v>1</v>
      </c>
      <c r="AI18" s="47">
        <f>IF(LEN(X18)-LEN(SUBSTITUTE(X18,"3",))=0,0,1.05)</f>
        <v>0</v>
      </c>
      <c r="AJ18" s="47">
        <f>IF(LEN(X18)-LEN(SUBSTITUTE(X18,"5",))=0,0,1.2)</f>
        <v>0</v>
      </c>
      <c r="AK18" s="47">
        <f>IF(LEN(X18)-LEN(SUBSTITUTE(X18,"7",))=0,0,1.28)</f>
        <v>0</v>
      </c>
      <c r="AL18" s="47">
        <f>IF(LEN(X18)-LEN(SUBSTITUTE(X18,"9",))=0,0,1.37)</f>
        <v>0</v>
      </c>
      <c r="AM18" s="47">
        <f>IF(LEN(X18)-LEN(SUBSTITUTE(X18,"10",))=0,0,1.45)</f>
        <v>0</v>
      </c>
      <c r="AN18" s="47">
        <f>SUM(AI18:AM18)*AH18</f>
        <v>0</v>
      </c>
      <c r="AO18" s="71">
        <f>IF(LEN(X18)-LEN(SUBSTITUTE(X18,"o",))&gt;0,1,0)</f>
        <v>0</v>
      </c>
      <c r="AP18" s="47">
        <f>IF(LEN(X18)-LEN(SUBSTITUTE(X18,"3o",))=0,0,1.07)</f>
        <v>0</v>
      </c>
      <c r="AQ18" s="47">
        <f>IF(LEN(X18)-LEN(SUBSTITUTE(X18,"5o",))=0,0,1.16)</f>
        <v>0</v>
      </c>
      <c r="AR18" s="47">
        <f>IF(LEN(X18)-LEN(SUBSTITUTE(X18,"7o",))=0,0,1.24)</f>
        <v>0</v>
      </c>
      <c r="AS18" s="47">
        <f>IF(LEN(X18)-LEN(SUBSTITUTE(X18,"9o",))=0,0,1.33)</f>
        <v>0</v>
      </c>
      <c r="AT18" s="47">
        <f>IF(LEN(X18)-LEN(SUBSTITUTE(X18,"10o",))=0,0,1.41)</f>
        <v>0</v>
      </c>
      <c r="AU18" s="47">
        <f>IF(LEN(X18)-LEN(SUBSTITUTE(X18,"A",))=0,0,0)</f>
        <v>0</v>
      </c>
      <c r="AV18" s="47">
        <f>IF(LEN(X18)-LEN(SUBSTITUTE(X18,"B",))=0,0,0.04)</f>
        <v>0</v>
      </c>
      <c r="AW18" s="47">
        <f>IF(LEN(X18)-LEN(SUBSTITUTE(X18,"C",))=0,0,0.08)</f>
        <v>0</v>
      </c>
      <c r="AX18" s="47">
        <f>SUM(AP18:AW18)*AO18</f>
        <v>0</v>
      </c>
      <c r="AY18" s="47">
        <f>IF(LEN(X18)-LEN(SUBSTITUTE(X18,"p",))&lt;2,0,(LEN(X18)-LEN(SUBSTITUTE(X18,"p",))-1)*0.03)</f>
        <v>0</v>
      </c>
      <c r="AZ18" s="47">
        <f>IF(LEN(X18)-LEN(SUBSTITUTE(X18,"g",))=0,0,0.03)</f>
        <v>0</v>
      </c>
      <c r="BA18" s="47">
        <f>IF(LEN(X18)-LEN(SUBSTITUTE(X18,"G",))=0,0,0.08)</f>
        <v>0</v>
      </c>
      <c r="BB18" s="47">
        <f>(LEN(X18)-LEN(SUBSTITUTE(X18,"-",)))*0.09</f>
        <v>0</v>
      </c>
      <c r="BC18" s="47">
        <f>SUM(AY18:BB18)</f>
        <v>0</v>
      </c>
      <c r="BD18" s="60">
        <f>LEN(X18)-LEN(SUBSTITUTE(X18,"T",))</f>
        <v>0</v>
      </c>
      <c r="BE18" s="60">
        <f>LEN(X18)-LEN(SUBSTITUTE(X18,"Z",))</f>
        <v>0</v>
      </c>
      <c r="BF18" s="60">
        <f>LEN(X18)-LEN(SUBSTITUTE(X18,"S",))</f>
        <v>0</v>
      </c>
      <c r="BG18" s="60">
        <f>LEN(X18)-LEN(SUBSTITUTE(X18,"Y",))</f>
        <v>0</v>
      </c>
      <c r="BH18" s="60">
        <f>LEN(X18)-LEN(SUBSTITUTE(X18,"X",))</f>
        <v>0</v>
      </c>
      <c r="BI18" s="60">
        <f>LEN(X18)-LEN(SUBSTITUTE(X18,"M",))</f>
        <v>0</v>
      </c>
      <c r="BJ18" s="60">
        <f>LEN(X18)-LEN(SUBSTITUTE(X18,"K",))</f>
        <v>1</v>
      </c>
      <c r="BK18" s="60">
        <f>LEN(X18)-LEN(SUBSTITUTE(X18,"D",))</f>
        <v>0</v>
      </c>
      <c r="BL18" s="60">
        <f>SUM(BD18:BK18)</f>
        <v>1</v>
      </c>
      <c r="BM18" s="60">
        <f>IF(BL18=0,0,1)</f>
        <v>1</v>
      </c>
      <c r="BN18" s="47">
        <f>IF(BL18=1,0.6,0)</f>
        <v>0.6</v>
      </c>
      <c r="BO18" s="47">
        <f>IF(BL18=2,0.81,0)</f>
        <v>0</v>
      </c>
      <c r="BP18" s="47">
        <f>IF(BL18=3,1.01,0)</f>
        <v>0</v>
      </c>
      <c r="BQ18" s="47">
        <f>IF(BL18=4,1.15,0)</f>
        <v>0</v>
      </c>
      <c r="BR18" s="47">
        <f>IF(BL18=5,1.25,0)</f>
        <v>0</v>
      </c>
      <c r="BS18" s="47">
        <f>SUM(BN18:BR18)*BM18</f>
        <v>0.6</v>
      </c>
      <c r="BT18" s="47">
        <f>(LEN(X18)-LEN(SUBSTITUTE(X18,"T",)))*-0.03</f>
        <v>0</v>
      </c>
      <c r="BU18" s="47">
        <f>(LEN(X18)-LEN(SUBSTITUTE(X18,"Z",)))*0</f>
        <v>0</v>
      </c>
      <c r="BV18" s="47">
        <f>(LEN(X18)-LEN(SUBSTITUTE(X18,"S",)))*0.01</f>
        <v>0</v>
      </c>
      <c r="BW18" s="47">
        <f>(LEN(X18)-LEN(SUBSTITUTE(X18,"Y",)))*0.01</f>
        <v>0</v>
      </c>
      <c r="BX18" s="47">
        <f>(LEN(X18)-LEN(SUBSTITUTE(X18,"X",)))*0.01</f>
        <v>0</v>
      </c>
      <c r="BY18" s="47">
        <f>(LEN(X18)-LEN(SUBSTITUTE(X18,"M",)))*0.01</f>
        <v>0</v>
      </c>
      <c r="BZ18" s="47">
        <f>(LEN(X18)-LEN(SUBSTITUTE(X18,"K",)))*0.02</f>
        <v>0.02</v>
      </c>
      <c r="CA18" s="47">
        <f>(LEN(X18)-LEN(SUBSTITUTE(X18,"D",)))*0.02</f>
        <v>0</v>
      </c>
      <c r="CB18" s="47">
        <f>SUM(BT18:CA18)</f>
        <v>0.02</v>
      </c>
      <c r="CC18" s="47">
        <f>IF(A18=1,0.15,0)</f>
        <v>0</v>
      </c>
      <c r="CD18" s="47">
        <f>SUM(AG18,AN18,AX18,BC18,BS18,CB18,CC18)</f>
        <v>0.62</v>
      </c>
      <c r="CE18" s="56" t="str">
        <f>IF(H18="","",H18)</f>
        <v>DT</v>
      </c>
      <c r="CF18" s="47">
        <f>IF(LEN(CE18)-LEN(SUBSTITUTE(CE18,"b",))=0,0,1.05)</f>
        <v>0</v>
      </c>
      <c r="CG18" s="47">
        <f>IF(LEN(CE18)-LEN(SUBSTITUTE(CE18,"f",))=0,0,1.1)</f>
        <v>0</v>
      </c>
      <c r="CH18" s="47">
        <f>IF(LEN(CE18)-LEN(SUBSTITUTE(CE18,"H",))=0,0,0)</f>
        <v>0</v>
      </c>
      <c r="CI18" s="47">
        <f>IF(LEN(CE18)-LEN(SUBSTITUTE(CE18,"dF",))=0,0,0.36)</f>
        <v>0</v>
      </c>
      <c r="CJ18" s="47">
        <f>IF(LEN(CE18)-LEN(SUBSTITUTE(CE18,"tF",))=0,0,0.53)</f>
        <v>0</v>
      </c>
      <c r="CK18" s="56">
        <f>IF(CI18+CJ18=0,1,0)</f>
        <v>1</v>
      </c>
      <c r="CL18" s="47">
        <f>IF(LEN(CE18)-LEN(SUBSTITUTE(CE18,"F",))=0,0,0.19*CK18)</f>
        <v>0</v>
      </c>
      <c r="CM18" s="47">
        <f>(LEN(CE18)-LEN(SUBSTITUTE(CE18,"l",)))*1.09</f>
        <v>0</v>
      </c>
      <c r="CN18" s="47">
        <f>SUM(CF18:CJ18,CL18,CM18)</f>
        <v>0</v>
      </c>
      <c r="CO18" s="71">
        <f>IF(LEN(CE18)-LEN(SUBSTITUTE(CE18,"o",))&gt;0,0,1)</f>
        <v>1</v>
      </c>
      <c r="CP18" s="47">
        <f>IF(LEN(CE18)-LEN(SUBSTITUTE(CE18,"3",))=0,0,1.05)</f>
        <v>0</v>
      </c>
      <c r="CQ18" s="47">
        <f>IF(LEN(CE18)-LEN(SUBSTITUTE(CE18,"5",))=0,0,1.2)</f>
        <v>0</v>
      </c>
      <c r="CR18" s="47">
        <f>IF(LEN(CE18)-LEN(SUBSTITUTE(CE18,"7",))=0,0,1.28)</f>
        <v>0</v>
      </c>
      <c r="CS18" s="47">
        <f>IF(LEN(CE18)-LEN(SUBSTITUTE(CE18,"9",))=0,0,1.37)</f>
        <v>0</v>
      </c>
      <c r="CT18" s="47">
        <f>IF(LEN(CE18)-LEN(SUBSTITUTE(CE18,"10",))=0,0,1.45)</f>
        <v>0</v>
      </c>
      <c r="CU18" s="47">
        <f>SUM(CP18:CT18)*CO18</f>
        <v>0</v>
      </c>
      <c r="CV18" s="71">
        <f>IF(LEN(CE18)-LEN(SUBSTITUTE(CE18,"o",))&gt;0,1,0)</f>
        <v>0</v>
      </c>
      <c r="CW18" s="47">
        <f>IF(LEN(CE18)-LEN(SUBSTITUTE(CE18,"3o",))=0,0,1.07)</f>
        <v>0</v>
      </c>
      <c r="CX18" s="47">
        <f>IF(LEN(CE18)-LEN(SUBSTITUTE(CE18,"5o",))=0,0,1.16)</f>
        <v>0</v>
      </c>
      <c r="CY18" s="47">
        <f>IF(LEN(CE18)-LEN(SUBSTITUTE(CE18,"7o",))=0,0,1.24)</f>
        <v>0</v>
      </c>
      <c r="CZ18" s="47">
        <f>IF(LEN(CE18)-LEN(SUBSTITUTE(CE18,"9o",))=0,0,1.33)</f>
        <v>0</v>
      </c>
      <c r="DA18" s="47">
        <f>IF(LEN(CE18)-LEN(SUBSTITUTE(CE18,"10o",))=0,0,1.41)</f>
        <v>0</v>
      </c>
      <c r="DB18" s="47">
        <f>IF(LEN(CE18)-LEN(SUBSTITUTE(CE18,"A",))=0,0,0)</f>
        <v>0</v>
      </c>
      <c r="DC18" s="47">
        <f>IF(LEN(CE18)-LEN(SUBSTITUTE(CE18,"B",))=0,0,0.04)</f>
        <v>0</v>
      </c>
      <c r="DD18" s="47">
        <f>IF(LEN(CE18)-LEN(SUBSTITUTE(CE18,"C",))=0,0,0.08)</f>
        <v>0</v>
      </c>
      <c r="DE18" s="47">
        <f>SUM(CW18:DD18)*CV18</f>
        <v>0</v>
      </c>
      <c r="DF18" s="47">
        <f>IF(LEN(CE18)-LEN(SUBSTITUTE(CE18,"p",))&lt;2,0,(LEN(CE18)-LEN(SUBSTITUTE(CE18,"p",))-1)*0.03)</f>
        <v>0</v>
      </c>
      <c r="DG18" s="47">
        <f>IF(LEN(CE18)-LEN(SUBSTITUTE(CE18,"g",))=0,0,0.03)</f>
        <v>0</v>
      </c>
      <c r="DH18" s="47">
        <f>IF(LEN(CE18)-LEN(SUBSTITUTE(CE18,"G",))=0,0,0.08)</f>
        <v>0</v>
      </c>
      <c r="DI18" s="47">
        <f>(LEN(CE18)-LEN(SUBSTITUTE(CE18,"-",)))*0.09</f>
        <v>0</v>
      </c>
      <c r="DJ18" s="47">
        <f>SUM(DF18:DI18)</f>
        <v>0</v>
      </c>
      <c r="DK18" s="60">
        <f>LEN(CE18)-LEN(SUBSTITUTE(CE18,"T",))</f>
        <v>1</v>
      </c>
      <c r="DL18" s="60">
        <f>LEN(CE18)-LEN(SUBSTITUTE(CE18,"Z",))</f>
        <v>0</v>
      </c>
      <c r="DM18" s="60">
        <f>LEN(CE18)-LEN(SUBSTITUTE(CE18,"S",))</f>
        <v>0</v>
      </c>
      <c r="DN18" s="60">
        <f>LEN(CE18)-LEN(SUBSTITUTE(CE18,"Y",))</f>
        <v>0</v>
      </c>
      <c r="DO18" s="60">
        <f>LEN(CE18)-LEN(SUBSTITUTE(CE18,"X",))</f>
        <v>0</v>
      </c>
      <c r="DP18" s="60">
        <f>LEN(CE18)-LEN(SUBSTITUTE(CE18,"M",))</f>
        <v>0</v>
      </c>
      <c r="DQ18" s="60">
        <f>LEN(CE18)-LEN(SUBSTITUTE(CE18,"K",))</f>
        <v>0</v>
      </c>
      <c r="DR18" s="60">
        <f>LEN(CE18)-LEN(SUBSTITUTE(CE18,"D",))</f>
        <v>1</v>
      </c>
      <c r="DS18" s="60">
        <f>SUM(DK18:DR18)</f>
        <v>2</v>
      </c>
      <c r="DT18" s="60">
        <f>IF(DS18=0,0,1)</f>
        <v>1</v>
      </c>
      <c r="DU18" s="47">
        <f>IF(DS18=1,0.6,0)</f>
        <v>0</v>
      </c>
      <c r="DV18" s="47">
        <f>IF(DS18=2,0.81,0)</f>
        <v>0.81</v>
      </c>
      <c r="DW18" s="47">
        <f>IF(DS18=3,1.01,0)</f>
        <v>0</v>
      </c>
      <c r="DX18" s="47">
        <f>IF(DS18=4,1.15,0)</f>
        <v>0</v>
      </c>
      <c r="DY18" s="47">
        <f>IF(DS18=5,1.25,0)</f>
        <v>0</v>
      </c>
      <c r="DZ18" s="47">
        <f>SUM(DU18:DY18)*DT18</f>
        <v>0.81</v>
      </c>
      <c r="EA18" s="47">
        <f>(LEN(CE18)-LEN(SUBSTITUTE(CE18,"T",)))*-0.03</f>
        <v>-0.03</v>
      </c>
      <c r="EB18" s="47">
        <f>(LEN(CE18)-LEN(SUBSTITUTE(CE18,"Z",)))*0</f>
        <v>0</v>
      </c>
      <c r="EC18" s="47">
        <f>(LEN(CE18)-LEN(SUBSTITUTE(CE18,"S",)))*0.01</f>
        <v>0</v>
      </c>
      <c r="ED18" s="47">
        <f>(LEN(CE18)-LEN(SUBSTITUTE(CE18,"Y",)))*0.01</f>
        <v>0</v>
      </c>
      <c r="EE18" s="47">
        <f>(LEN(CE18)-LEN(SUBSTITUTE(CE18,"X",)))*0.01</f>
        <v>0</v>
      </c>
      <c r="EF18" s="47">
        <f>(LEN(CE18)-LEN(SUBSTITUTE(CE18,"M",)))*0.01</f>
        <v>0</v>
      </c>
      <c r="EG18" s="47">
        <f>(LEN(CE18)-LEN(SUBSTITUTE(CE18,"K",)))*0.02</f>
        <v>0</v>
      </c>
      <c r="EH18" s="47">
        <f>(LEN(CE18)-LEN(SUBSTITUTE(CE18,"D",)))*0.02</f>
        <v>0.02</v>
      </c>
      <c r="EI18" s="47">
        <f>SUM(EA18:EH18)</f>
        <v>-0.009999999999999998</v>
      </c>
      <c r="EJ18" s="47">
        <f>IF(A18=1,0.15,0)</f>
        <v>0</v>
      </c>
      <c r="EK18" s="47">
        <f>SUM(CN18,CU18,DE18,DJ18,DZ18,EI18,EJ18)</f>
        <v>0.8</v>
      </c>
      <c r="EL18" s="68">
        <f>C18</f>
        <v>23.22</v>
      </c>
      <c r="EM18" s="68">
        <f>SUM(O18:Q18)+R18+S18</f>
        <v>16.240000000000002</v>
      </c>
      <c r="EN18" s="58">
        <f>ROUND(18-(12*C18)/B18,2)</f>
        <v>2.08</v>
      </c>
      <c r="EO18" s="68">
        <f>IF(EN18&gt;7.5,7.5,IF(EN18&lt;0,0,EN18))</f>
        <v>2.08</v>
      </c>
      <c r="EP18" s="68">
        <f>SUM(EM18,EO18)</f>
        <v>18.32</v>
      </c>
    </row>
    <row r="19" spans="1:146" ht="13.5" customHeight="1">
      <c r="A19" s="61"/>
      <c r="B19" s="62">
        <v>17.5</v>
      </c>
      <c r="C19" s="63">
        <v>22.16</v>
      </c>
      <c r="D19" s="64">
        <v>4.2</v>
      </c>
      <c r="E19" s="64">
        <v>1.7</v>
      </c>
      <c r="F19" s="64">
        <v>1.4</v>
      </c>
      <c r="G19" s="65" t="s">
        <v>119</v>
      </c>
      <c r="H19" s="65" t="s">
        <v>127</v>
      </c>
      <c r="I19" s="66"/>
      <c r="J19" s="67">
        <v>4</v>
      </c>
      <c r="K19" s="5" t="s">
        <v>128</v>
      </c>
      <c r="L19" s="5" t="s">
        <v>32</v>
      </c>
      <c r="M19" s="5" t="s">
        <v>129</v>
      </c>
      <c r="N19" s="5" t="s">
        <v>130</v>
      </c>
      <c r="O19" s="68">
        <f>D19</f>
        <v>4.2</v>
      </c>
      <c r="P19" s="69">
        <f>D19</f>
        <v>4.2</v>
      </c>
      <c r="Q19" s="69">
        <f>D19</f>
        <v>4.2</v>
      </c>
      <c r="R19" s="68">
        <f>IF(V19&gt;3.75,3.75,V19)</f>
        <v>1.34</v>
      </c>
      <c r="S19" s="68">
        <f>IF(W19&gt;3.75,3.75,W19)</f>
        <v>1.11</v>
      </c>
      <c r="T19" s="70" t="str">
        <f>G19</f>
        <v>TS</v>
      </c>
      <c r="U19" s="70" t="str">
        <f>H19</f>
        <v>ST</v>
      </c>
      <c r="V19" s="58">
        <f>ROUND(E19*CD19,2)</f>
        <v>1.34</v>
      </c>
      <c r="W19" s="58">
        <f>ROUND(F19*EK19,2)</f>
        <v>1.11</v>
      </c>
      <c r="X19" s="56" t="str">
        <f>IF(G19="","",G19)</f>
        <v>TS</v>
      </c>
      <c r="Y19" s="47">
        <f>IF(LEN(X19)-LEN(SUBSTITUTE(X19,"b",))=0,0,1.05)</f>
        <v>0</v>
      </c>
      <c r="Z19" s="47">
        <f>IF(LEN(X19)-LEN(SUBSTITUTE(X19,"f",))=0,0,1.1)</f>
        <v>0</v>
      </c>
      <c r="AA19" s="47">
        <f>IF(LEN(X19)-LEN(SUBSTITUTE(X19,"H",))=0,0,0)</f>
        <v>0</v>
      </c>
      <c r="AB19" s="47">
        <f>IF(LEN(X19)-LEN(SUBSTITUTE(X19,"dF",))=0,0,0.36)</f>
        <v>0</v>
      </c>
      <c r="AC19" s="47">
        <f>IF(LEN(X19)-LEN(SUBSTITUTE(X19,"tF",))=0,0,0.53)</f>
        <v>0</v>
      </c>
      <c r="AD19" s="56">
        <f>IF(AB19+AC19=0,1,0)</f>
        <v>1</v>
      </c>
      <c r="AE19" s="47">
        <f>IF(LEN(X19)-LEN(SUBSTITUTE(X19,"F",))=0,0,0.19*AD19)</f>
        <v>0</v>
      </c>
      <c r="AF19" s="47">
        <f>(LEN(X19)-LEN(SUBSTITUTE(X19,"l",)))*1.09</f>
        <v>0</v>
      </c>
      <c r="AG19" s="47">
        <f>SUM(Y19:AC19,AE19,AF19)</f>
        <v>0</v>
      </c>
      <c r="AH19" s="71">
        <f>IF(LEN(X19)-LEN(SUBSTITUTE(X19,"o",))&gt;0,0,1)</f>
        <v>1</v>
      </c>
      <c r="AI19" s="47">
        <f>IF(LEN(X19)-LEN(SUBSTITUTE(X19,"3",))=0,0,1.05)</f>
        <v>0</v>
      </c>
      <c r="AJ19" s="47">
        <f>IF(LEN(X19)-LEN(SUBSTITUTE(X19,"5",))=0,0,1.2)</f>
        <v>0</v>
      </c>
      <c r="AK19" s="47">
        <f>IF(LEN(X19)-LEN(SUBSTITUTE(X19,"7",))=0,0,1.28)</f>
        <v>0</v>
      </c>
      <c r="AL19" s="47">
        <f>IF(LEN(X19)-LEN(SUBSTITUTE(X19,"9",))=0,0,1.37)</f>
        <v>0</v>
      </c>
      <c r="AM19" s="47">
        <f>IF(LEN(X19)-LEN(SUBSTITUTE(X19,"10",))=0,0,1.45)</f>
        <v>0</v>
      </c>
      <c r="AN19" s="47">
        <f>SUM(AI19:AM19)*AH19</f>
        <v>0</v>
      </c>
      <c r="AO19" s="71">
        <f>IF(LEN(X19)-LEN(SUBSTITUTE(X19,"o",))&gt;0,1,0)</f>
        <v>0</v>
      </c>
      <c r="AP19" s="47">
        <f>IF(LEN(X19)-LEN(SUBSTITUTE(X19,"3o",))=0,0,1.07)</f>
        <v>0</v>
      </c>
      <c r="AQ19" s="47">
        <f>IF(LEN(X19)-LEN(SUBSTITUTE(X19,"5o",))=0,0,1.16)</f>
        <v>0</v>
      </c>
      <c r="AR19" s="47">
        <f>IF(LEN(X19)-LEN(SUBSTITUTE(X19,"7o",))=0,0,1.24)</f>
        <v>0</v>
      </c>
      <c r="AS19" s="47">
        <f>IF(LEN(X19)-LEN(SUBSTITUTE(X19,"9o",))=0,0,1.33)</f>
        <v>0</v>
      </c>
      <c r="AT19" s="47">
        <f>IF(LEN(X19)-LEN(SUBSTITUTE(X19,"10o",))=0,0,1.41)</f>
        <v>0</v>
      </c>
      <c r="AU19" s="47">
        <f>IF(LEN(X19)-LEN(SUBSTITUTE(X19,"A",))=0,0,0)</f>
        <v>0</v>
      </c>
      <c r="AV19" s="47">
        <f>IF(LEN(X19)-LEN(SUBSTITUTE(X19,"B",))=0,0,0.04)</f>
        <v>0</v>
      </c>
      <c r="AW19" s="47">
        <f>IF(LEN(X19)-LEN(SUBSTITUTE(X19,"C",))=0,0,0.08)</f>
        <v>0</v>
      </c>
      <c r="AX19" s="47">
        <f>SUM(AP19:AW19)*AO19</f>
        <v>0</v>
      </c>
      <c r="AY19" s="47">
        <f>IF(LEN(X19)-LEN(SUBSTITUTE(X19,"p",))&lt;2,0,(LEN(X19)-LEN(SUBSTITUTE(X19,"p",))-1)*0.03)</f>
        <v>0</v>
      </c>
      <c r="AZ19" s="47">
        <f>IF(LEN(X19)-LEN(SUBSTITUTE(X19,"g",))=0,0,0.03)</f>
        <v>0</v>
      </c>
      <c r="BA19" s="47">
        <f>IF(LEN(X19)-LEN(SUBSTITUTE(X19,"G",))=0,0,0.08)</f>
        <v>0</v>
      </c>
      <c r="BB19" s="47">
        <f>(LEN(X19)-LEN(SUBSTITUTE(X19,"-",)))*0.09</f>
        <v>0</v>
      </c>
      <c r="BC19" s="47">
        <f>SUM(AY19:BB19)</f>
        <v>0</v>
      </c>
      <c r="BD19" s="60">
        <f>LEN(X19)-LEN(SUBSTITUTE(X19,"T",))</f>
        <v>1</v>
      </c>
      <c r="BE19" s="60">
        <f>LEN(X19)-LEN(SUBSTITUTE(X19,"Z",))</f>
        <v>0</v>
      </c>
      <c r="BF19" s="60">
        <f>LEN(X19)-LEN(SUBSTITUTE(X19,"S",))</f>
        <v>1</v>
      </c>
      <c r="BG19" s="60">
        <f>LEN(X19)-LEN(SUBSTITUTE(X19,"Y",))</f>
        <v>0</v>
      </c>
      <c r="BH19" s="60">
        <f>LEN(X19)-LEN(SUBSTITUTE(X19,"X",))</f>
        <v>0</v>
      </c>
      <c r="BI19" s="60">
        <f>LEN(X19)-LEN(SUBSTITUTE(X19,"M",))</f>
        <v>0</v>
      </c>
      <c r="BJ19" s="60">
        <f>LEN(X19)-LEN(SUBSTITUTE(X19,"K",))</f>
        <v>0</v>
      </c>
      <c r="BK19" s="60">
        <f>LEN(X19)-LEN(SUBSTITUTE(X19,"D",))</f>
        <v>0</v>
      </c>
      <c r="BL19" s="60">
        <f>SUM(BD19:BK19)</f>
        <v>2</v>
      </c>
      <c r="BM19" s="60">
        <f>IF(BL19=0,0,1)</f>
        <v>1</v>
      </c>
      <c r="BN19" s="47">
        <f>IF(BL19=1,0.6,0)</f>
        <v>0</v>
      </c>
      <c r="BO19" s="47">
        <f>IF(BL19=2,0.81,0)</f>
        <v>0.81</v>
      </c>
      <c r="BP19" s="47">
        <f>IF(BL19=3,1.01,0)</f>
        <v>0</v>
      </c>
      <c r="BQ19" s="47">
        <f>IF(BL19=4,1.15,0)</f>
        <v>0</v>
      </c>
      <c r="BR19" s="47">
        <f>IF(BL19=5,1.25,0)</f>
        <v>0</v>
      </c>
      <c r="BS19" s="47">
        <f>SUM(BN19:BR19)*BM19</f>
        <v>0.81</v>
      </c>
      <c r="BT19" s="47">
        <f>(LEN(X19)-LEN(SUBSTITUTE(X19,"T",)))*-0.03</f>
        <v>-0.03</v>
      </c>
      <c r="BU19" s="47">
        <f>(LEN(X19)-LEN(SUBSTITUTE(X19,"Z",)))*0</f>
        <v>0</v>
      </c>
      <c r="BV19" s="47">
        <f>(LEN(X19)-LEN(SUBSTITUTE(X19,"S",)))*0.01</f>
        <v>0.01</v>
      </c>
      <c r="BW19" s="47">
        <f>(LEN(X19)-LEN(SUBSTITUTE(X19,"Y",)))*0.01</f>
        <v>0</v>
      </c>
      <c r="BX19" s="47">
        <f>(LEN(X19)-LEN(SUBSTITUTE(X19,"X",)))*0.01</f>
        <v>0</v>
      </c>
      <c r="BY19" s="47">
        <f>(LEN(X19)-LEN(SUBSTITUTE(X19,"M",)))*0.01</f>
        <v>0</v>
      </c>
      <c r="BZ19" s="47">
        <f>(LEN(X19)-LEN(SUBSTITUTE(X19,"K",)))*0.02</f>
        <v>0</v>
      </c>
      <c r="CA19" s="47">
        <f>(LEN(X19)-LEN(SUBSTITUTE(X19,"D",)))*0.02</f>
        <v>0</v>
      </c>
      <c r="CB19" s="47">
        <f>SUM(BT19:CA19)</f>
        <v>-0.019999999999999997</v>
      </c>
      <c r="CC19" s="47">
        <f>IF(A19=1,0.15,0)</f>
        <v>0</v>
      </c>
      <c r="CD19" s="47">
        <f>SUM(AG19,AN19,AX19,BC19,BS19,CB19,CC19)</f>
        <v>0.79</v>
      </c>
      <c r="CE19" s="56" t="str">
        <f>IF(H19="","",H19)</f>
        <v>ST</v>
      </c>
      <c r="CF19" s="47">
        <f>IF(LEN(CE19)-LEN(SUBSTITUTE(CE19,"b",))=0,0,1.05)</f>
        <v>0</v>
      </c>
      <c r="CG19" s="47">
        <f>IF(LEN(CE19)-LEN(SUBSTITUTE(CE19,"f",))=0,0,1.1)</f>
        <v>0</v>
      </c>
      <c r="CH19" s="47">
        <f>IF(LEN(CE19)-LEN(SUBSTITUTE(CE19,"H",))=0,0,0)</f>
        <v>0</v>
      </c>
      <c r="CI19" s="47">
        <f>IF(LEN(CE19)-LEN(SUBSTITUTE(CE19,"dF",))=0,0,0.36)</f>
        <v>0</v>
      </c>
      <c r="CJ19" s="47">
        <f>IF(LEN(CE19)-LEN(SUBSTITUTE(CE19,"tF",))=0,0,0.53)</f>
        <v>0</v>
      </c>
      <c r="CK19" s="56">
        <f>IF(CI19+CJ19=0,1,0)</f>
        <v>1</v>
      </c>
      <c r="CL19" s="47">
        <f>IF(LEN(CE19)-LEN(SUBSTITUTE(CE19,"F",))=0,0,0.19*CK19)</f>
        <v>0</v>
      </c>
      <c r="CM19" s="47">
        <f>(LEN(CE19)-LEN(SUBSTITUTE(CE19,"l",)))*1.09</f>
        <v>0</v>
      </c>
      <c r="CN19" s="47">
        <f>SUM(CF19:CJ19,CL19,CM19)</f>
        <v>0</v>
      </c>
      <c r="CO19" s="71">
        <f>IF(LEN(CE19)-LEN(SUBSTITUTE(CE19,"o",))&gt;0,0,1)</f>
        <v>1</v>
      </c>
      <c r="CP19" s="47">
        <f>IF(LEN(CE19)-LEN(SUBSTITUTE(CE19,"3",))=0,0,1.05)</f>
        <v>0</v>
      </c>
      <c r="CQ19" s="47">
        <f>IF(LEN(CE19)-LEN(SUBSTITUTE(CE19,"5",))=0,0,1.2)</f>
        <v>0</v>
      </c>
      <c r="CR19" s="47">
        <f>IF(LEN(CE19)-LEN(SUBSTITUTE(CE19,"7",))=0,0,1.28)</f>
        <v>0</v>
      </c>
      <c r="CS19" s="47">
        <f>IF(LEN(CE19)-LEN(SUBSTITUTE(CE19,"9",))=0,0,1.37)</f>
        <v>0</v>
      </c>
      <c r="CT19" s="47">
        <f>IF(LEN(CE19)-LEN(SUBSTITUTE(CE19,"10",))=0,0,1.45)</f>
        <v>0</v>
      </c>
      <c r="CU19" s="47">
        <f>SUM(CP19:CT19)*CO19</f>
        <v>0</v>
      </c>
      <c r="CV19" s="71">
        <f>IF(LEN(CE19)-LEN(SUBSTITUTE(CE19,"o",))&gt;0,1,0)</f>
        <v>0</v>
      </c>
      <c r="CW19" s="47">
        <f>IF(LEN(CE19)-LEN(SUBSTITUTE(CE19,"3o",))=0,0,1.07)</f>
        <v>0</v>
      </c>
      <c r="CX19" s="47">
        <f>IF(LEN(CE19)-LEN(SUBSTITUTE(CE19,"5o",))=0,0,1.16)</f>
        <v>0</v>
      </c>
      <c r="CY19" s="47">
        <f>IF(LEN(CE19)-LEN(SUBSTITUTE(CE19,"7o",))=0,0,1.24)</f>
        <v>0</v>
      </c>
      <c r="CZ19" s="47">
        <f>IF(LEN(CE19)-LEN(SUBSTITUTE(CE19,"9o",))=0,0,1.33)</f>
        <v>0</v>
      </c>
      <c r="DA19" s="47">
        <f>IF(LEN(CE19)-LEN(SUBSTITUTE(CE19,"10o",))=0,0,1.41)</f>
        <v>0</v>
      </c>
      <c r="DB19" s="47">
        <f>IF(LEN(CE19)-LEN(SUBSTITUTE(CE19,"A",))=0,0,0)</f>
        <v>0</v>
      </c>
      <c r="DC19" s="47">
        <f>IF(LEN(CE19)-LEN(SUBSTITUTE(CE19,"B",))=0,0,0.04)</f>
        <v>0</v>
      </c>
      <c r="DD19" s="47">
        <f>IF(LEN(CE19)-LEN(SUBSTITUTE(CE19,"C",))=0,0,0.08)</f>
        <v>0</v>
      </c>
      <c r="DE19" s="47">
        <f>SUM(CW19:DD19)*CV19</f>
        <v>0</v>
      </c>
      <c r="DF19" s="47">
        <f>IF(LEN(CE19)-LEN(SUBSTITUTE(CE19,"p",))&lt;2,0,(LEN(CE19)-LEN(SUBSTITUTE(CE19,"p",))-1)*0.03)</f>
        <v>0</v>
      </c>
      <c r="DG19" s="47">
        <f>IF(LEN(CE19)-LEN(SUBSTITUTE(CE19,"g",))=0,0,0.03)</f>
        <v>0</v>
      </c>
      <c r="DH19" s="47">
        <f>IF(LEN(CE19)-LEN(SUBSTITUTE(CE19,"G",))=0,0,0.08)</f>
        <v>0</v>
      </c>
      <c r="DI19" s="47">
        <f>(LEN(CE19)-LEN(SUBSTITUTE(CE19,"-",)))*0.09</f>
        <v>0</v>
      </c>
      <c r="DJ19" s="47">
        <f>SUM(DF19:DI19)</f>
        <v>0</v>
      </c>
      <c r="DK19" s="60">
        <f>LEN(CE19)-LEN(SUBSTITUTE(CE19,"T",))</f>
        <v>1</v>
      </c>
      <c r="DL19" s="60">
        <f>LEN(CE19)-LEN(SUBSTITUTE(CE19,"Z",))</f>
        <v>0</v>
      </c>
      <c r="DM19" s="60">
        <f>LEN(CE19)-LEN(SUBSTITUTE(CE19,"S",))</f>
        <v>1</v>
      </c>
      <c r="DN19" s="60">
        <f>LEN(CE19)-LEN(SUBSTITUTE(CE19,"Y",))</f>
        <v>0</v>
      </c>
      <c r="DO19" s="60">
        <f>LEN(CE19)-LEN(SUBSTITUTE(CE19,"X",))</f>
        <v>0</v>
      </c>
      <c r="DP19" s="60">
        <f>LEN(CE19)-LEN(SUBSTITUTE(CE19,"M",))</f>
        <v>0</v>
      </c>
      <c r="DQ19" s="60">
        <f>LEN(CE19)-LEN(SUBSTITUTE(CE19,"K",))</f>
        <v>0</v>
      </c>
      <c r="DR19" s="60">
        <f>LEN(CE19)-LEN(SUBSTITUTE(CE19,"D",))</f>
        <v>0</v>
      </c>
      <c r="DS19" s="60">
        <f>SUM(DK19:DR19)</f>
        <v>2</v>
      </c>
      <c r="DT19" s="60">
        <f>IF(DS19=0,0,1)</f>
        <v>1</v>
      </c>
      <c r="DU19" s="47">
        <f>IF(DS19=1,0.6,0)</f>
        <v>0</v>
      </c>
      <c r="DV19" s="47">
        <f>IF(DS19=2,0.81,0)</f>
        <v>0.81</v>
      </c>
      <c r="DW19" s="47">
        <f>IF(DS19=3,1.01,0)</f>
        <v>0</v>
      </c>
      <c r="DX19" s="47">
        <f>IF(DS19=4,1.15,0)</f>
        <v>0</v>
      </c>
      <c r="DY19" s="47">
        <f>IF(DS19=5,1.25,0)</f>
        <v>0</v>
      </c>
      <c r="DZ19" s="47">
        <f>SUM(DU19:DY19)*DT19</f>
        <v>0.81</v>
      </c>
      <c r="EA19" s="47">
        <f>(LEN(CE19)-LEN(SUBSTITUTE(CE19,"T",)))*-0.03</f>
        <v>-0.03</v>
      </c>
      <c r="EB19" s="47">
        <f>(LEN(CE19)-LEN(SUBSTITUTE(CE19,"Z",)))*0</f>
        <v>0</v>
      </c>
      <c r="EC19" s="47">
        <f>(LEN(CE19)-LEN(SUBSTITUTE(CE19,"S",)))*0.01</f>
        <v>0.01</v>
      </c>
      <c r="ED19" s="47">
        <f>(LEN(CE19)-LEN(SUBSTITUTE(CE19,"Y",)))*0.01</f>
        <v>0</v>
      </c>
      <c r="EE19" s="47">
        <f>(LEN(CE19)-LEN(SUBSTITUTE(CE19,"X",)))*0.01</f>
        <v>0</v>
      </c>
      <c r="EF19" s="47">
        <f>(LEN(CE19)-LEN(SUBSTITUTE(CE19,"M",)))*0.01</f>
        <v>0</v>
      </c>
      <c r="EG19" s="47">
        <f>(LEN(CE19)-LEN(SUBSTITUTE(CE19,"K",)))*0.02</f>
        <v>0</v>
      </c>
      <c r="EH19" s="47">
        <f>(LEN(CE19)-LEN(SUBSTITUTE(CE19,"D",)))*0.02</f>
        <v>0</v>
      </c>
      <c r="EI19" s="47">
        <f>SUM(EA19:EH19)</f>
        <v>-0.019999999999999997</v>
      </c>
      <c r="EJ19" s="47">
        <f>IF(A19=1,0.15,0)</f>
        <v>0</v>
      </c>
      <c r="EK19" s="47">
        <f>SUM(CN19,CU19,DE19,DJ19,DZ19,EI19,EJ19)</f>
        <v>0.79</v>
      </c>
      <c r="EL19" s="68">
        <f>C19</f>
        <v>22.16</v>
      </c>
      <c r="EM19" s="68">
        <f>SUM(O19:Q19)+R19+S19</f>
        <v>15.05</v>
      </c>
      <c r="EN19" s="58">
        <f>ROUND(18-(12*C19)/B19,2)</f>
        <v>2.8</v>
      </c>
      <c r="EO19" s="68">
        <f>IF(EN19&gt;7.5,7.5,IF(EN19&lt;0,0,EN19))</f>
        <v>2.8</v>
      </c>
      <c r="EP19" s="68">
        <f>SUM(EM19,EO19)</f>
        <v>17.85</v>
      </c>
    </row>
    <row r="20" spans="1:146" ht="13.5" customHeight="1">
      <c r="A20" s="61"/>
      <c r="B20" s="62">
        <v>17.5</v>
      </c>
      <c r="C20" s="63">
        <v>24.09</v>
      </c>
      <c r="D20" s="64">
        <v>4.2</v>
      </c>
      <c r="E20" s="64">
        <v>1.8</v>
      </c>
      <c r="F20" s="64">
        <v>2</v>
      </c>
      <c r="G20" s="65" t="s">
        <v>85</v>
      </c>
      <c r="H20" s="65" t="s">
        <v>131</v>
      </c>
      <c r="I20" s="66"/>
      <c r="J20" s="67">
        <v>5</v>
      </c>
      <c r="K20" s="5" t="s">
        <v>132</v>
      </c>
      <c r="L20" s="5" t="s">
        <v>22</v>
      </c>
      <c r="M20" s="5"/>
      <c r="N20" s="5"/>
      <c r="O20" s="68">
        <f>D20</f>
        <v>4.2</v>
      </c>
      <c r="P20" s="69">
        <f>D20</f>
        <v>4.2</v>
      </c>
      <c r="Q20" s="69">
        <f>D20</f>
        <v>4.2</v>
      </c>
      <c r="R20" s="68">
        <f>IF(V20&gt;3.75,3.75,V20)</f>
        <v>1.89</v>
      </c>
      <c r="S20" s="68">
        <f>IF(W20&gt;3.75,3.75,W20)</f>
        <v>1.84</v>
      </c>
      <c r="T20" s="70" t="str">
        <f>G20</f>
        <v>3</v>
      </c>
      <c r="U20" s="70" t="str">
        <f>H20</f>
        <v>TTT</v>
      </c>
      <c r="V20" s="58">
        <f>ROUND(E20*CD20,2)</f>
        <v>1.89</v>
      </c>
      <c r="W20" s="58">
        <f>ROUND(F20*EK20,2)</f>
        <v>1.84</v>
      </c>
      <c r="X20" s="56" t="str">
        <f>IF(G20="","",G20)</f>
        <v>3</v>
      </c>
      <c r="Y20" s="47">
        <f>IF(LEN(X20)-LEN(SUBSTITUTE(X20,"b",))=0,0,1.05)</f>
        <v>0</v>
      </c>
      <c r="Z20" s="47">
        <f>IF(LEN(X20)-LEN(SUBSTITUTE(X20,"f",))=0,0,1.1)</f>
        <v>0</v>
      </c>
      <c r="AA20" s="47">
        <f>IF(LEN(X20)-LEN(SUBSTITUTE(X20,"H",))=0,0,0)</f>
        <v>0</v>
      </c>
      <c r="AB20" s="47">
        <f>IF(LEN(X20)-LEN(SUBSTITUTE(X20,"dF",))=0,0,0.36)</f>
        <v>0</v>
      </c>
      <c r="AC20" s="47">
        <f>IF(LEN(X20)-LEN(SUBSTITUTE(X20,"tF",))=0,0,0.53)</f>
        <v>0</v>
      </c>
      <c r="AD20" s="56">
        <f>IF(AB20+AC20=0,1,0)</f>
        <v>1</v>
      </c>
      <c r="AE20" s="47">
        <f>IF(LEN(X20)-LEN(SUBSTITUTE(X20,"F",))=0,0,0.19*AD20)</f>
        <v>0</v>
      </c>
      <c r="AF20" s="47">
        <f>(LEN(X20)-LEN(SUBSTITUTE(X20,"l",)))*1.09</f>
        <v>0</v>
      </c>
      <c r="AG20" s="47">
        <f>SUM(Y20:AC20,AE20,AF20)</f>
        <v>0</v>
      </c>
      <c r="AH20" s="71">
        <f>IF(LEN(X20)-LEN(SUBSTITUTE(X20,"o",))&gt;0,0,1)</f>
        <v>1</v>
      </c>
      <c r="AI20" s="47">
        <f>IF(LEN(X20)-LEN(SUBSTITUTE(X20,"3",))=0,0,1.05)</f>
        <v>1.05</v>
      </c>
      <c r="AJ20" s="47">
        <f>IF(LEN(X20)-LEN(SUBSTITUTE(X20,"5",))=0,0,1.2)</f>
        <v>0</v>
      </c>
      <c r="AK20" s="47">
        <f>IF(LEN(X20)-LEN(SUBSTITUTE(X20,"7",))=0,0,1.28)</f>
        <v>0</v>
      </c>
      <c r="AL20" s="47">
        <f>IF(LEN(X20)-LEN(SUBSTITUTE(X20,"9",))=0,0,1.37)</f>
        <v>0</v>
      </c>
      <c r="AM20" s="47">
        <f>IF(LEN(X20)-LEN(SUBSTITUTE(X20,"10",))=0,0,1.45)</f>
        <v>0</v>
      </c>
      <c r="AN20" s="47">
        <f>SUM(AI20:AM20)*AH20</f>
        <v>1.05</v>
      </c>
      <c r="AO20" s="71">
        <f>IF(LEN(X20)-LEN(SUBSTITUTE(X20,"o",))&gt;0,1,0)</f>
        <v>0</v>
      </c>
      <c r="AP20" s="47">
        <f>IF(LEN(X20)-LEN(SUBSTITUTE(X20,"3o",))=0,0,1.07)</f>
        <v>0</v>
      </c>
      <c r="AQ20" s="47">
        <f>IF(LEN(X20)-LEN(SUBSTITUTE(X20,"5o",))=0,0,1.16)</f>
        <v>0</v>
      </c>
      <c r="AR20" s="47">
        <f>IF(LEN(X20)-LEN(SUBSTITUTE(X20,"7o",))=0,0,1.24)</f>
        <v>0</v>
      </c>
      <c r="AS20" s="47">
        <f>IF(LEN(X20)-LEN(SUBSTITUTE(X20,"9o",))=0,0,1.33)</f>
        <v>0</v>
      </c>
      <c r="AT20" s="47">
        <f>IF(LEN(X20)-LEN(SUBSTITUTE(X20,"10o",))=0,0,1.41)</f>
        <v>0</v>
      </c>
      <c r="AU20" s="47">
        <f>IF(LEN(X20)-LEN(SUBSTITUTE(X20,"A",))=0,0,0)</f>
        <v>0</v>
      </c>
      <c r="AV20" s="47">
        <f>IF(LEN(X20)-LEN(SUBSTITUTE(X20,"B",))=0,0,0.04)</f>
        <v>0</v>
      </c>
      <c r="AW20" s="47">
        <f>IF(LEN(X20)-LEN(SUBSTITUTE(X20,"C",))=0,0,0.08)</f>
        <v>0</v>
      </c>
      <c r="AX20" s="47">
        <f>SUM(AP20:AW20)*AO20</f>
        <v>0</v>
      </c>
      <c r="AY20" s="47">
        <f>IF(LEN(X20)-LEN(SUBSTITUTE(X20,"p",))&lt;2,0,(LEN(X20)-LEN(SUBSTITUTE(X20,"p",))-1)*0.03)</f>
        <v>0</v>
      </c>
      <c r="AZ20" s="47">
        <f>IF(LEN(X20)-LEN(SUBSTITUTE(X20,"g",))=0,0,0.03)</f>
        <v>0</v>
      </c>
      <c r="BA20" s="47">
        <f>IF(LEN(X20)-LEN(SUBSTITUTE(X20,"G",))=0,0,0.08)</f>
        <v>0</v>
      </c>
      <c r="BB20" s="47">
        <f>(LEN(X20)-LEN(SUBSTITUTE(X20,"-",)))*0.09</f>
        <v>0</v>
      </c>
      <c r="BC20" s="47">
        <f>SUM(AY20:BB20)</f>
        <v>0</v>
      </c>
      <c r="BD20" s="60">
        <f>LEN(X20)-LEN(SUBSTITUTE(X20,"T",))</f>
        <v>0</v>
      </c>
      <c r="BE20" s="60">
        <f>LEN(X20)-LEN(SUBSTITUTE(X20,"Z",))</f>
        <v>0</v>
      </c>
      <c r="BF20" s="60">
        <f>LEN(X20)-LEN(SUBSTITUTE(X20,"S",))</f>
        <v>0</v>
      </c>
      <c r="BG20" s="60">
        <f>LEN(X20)-LEN(SUBSTITUTE(X20,"Y",))</f>
        <v>0</v>
      </c>
      <c r="BH20" s="60">
        <f>LEN(X20)-LEN(SUBSTITUTE(X20,"X",))</f>
        <v>0</v>
      </c>
      <c r="BI20" s="60">
        <f>LEN(X20)-LEN(SUBSTITUTE(X20,"M",))</f>
        <v>0</v>
      </c>
      <c r="BJ20" s="60">
        <f>LEN(X20)-LEN(SUBSTITUTE(X20,"K",))</f>
        <v>0</v>
      </c>
      <c r="BK20" s="60">
        <f>LEN(X20)-LEN(SUBSTITUTE(X20,"D",))</f>
        <v>0</v>
      </c>
      <c r="BL20" s="60">
        <f>SUM(BD20:BK20)</f>
        <v>0</v>
      </c>
      <c r="BM20" s="60">
        <f>IF(BL20=0,0,1)</f>
        <v>0</v>
      </c>
      <c r="BN20" s="47">
        <f>IF(BL20=1,0.6,0)</f>
        <v>0</v>
      </c>
      <c r="BO20" s="47">
        <f>IF(BL20=2,0.81,0)</f>
        <v>0</v>
      </c>
      <c r="BP20" s="47">
        <f>IF(BL20=3,1.01,0)</f>
        <v>0</v>
      </c>
      <c r="BQ20" s="47">
        <f>IF(BL20=4,1.15,0)</f>
        <v>0</v>
      </c>
      <c r="BR20" s="47">
        <f>IF(BL20=5,1.25,0)</f>
        <v>0</v>
      </c>
      <c r="BS20" s="47">
        <f>SUM(BN20:BR20)*BM20</f>
        <v>0</v>
      </c>
      <c r="BT20" s="47">
        <f>(LEN(X20)-LEN(SUBSTITUTE(X20,"T",)))*-0.03</f>
        <v>0</v>
      </c>
      <c r="BU20" s="47">
        <f>(LEN(X20)-LEN(SUBSTITUTE(X20,"Z",)))*0</f>
        <v>0</v>
      </c>
      <c r="BV20" s="47">
        <f>(LEN(X20)-LEN(SUBSTITUTE(X20,"S",)))*0.01</f>
        <v>0</v>
      </c>
      <c r="BW20" s="47">
        <f>(LEN(X20)-LEN(SUBSTITUTE(X20,"Y",)))*0.01</f>
        <v>0</v>
      </c>
      <c r="BX20" s="47">
        <f>(LEN(X20)-LEN(SUBSTITUTE(X20,"X",)))*0.01</f>
        <v>0</v>
      </c>
      <c r="BY20" s="47">
        <f>(LEN(X20)-LEN(SUBSTITUTE(X20,"M",)))*0.01</f>
        <v>0</v>
      </c>
      <c r="BZ20" s="47">
        <f>(LEN(X20)-LEN(SUBSTITUTE(X20,"K",)))*0.02</f>
        <v>0</v>
      </c>
      <c r="CA20" s="47">
        <f>(LEN(X20)-LEN(SUBSTITUTE(X20,"D",)))*0.02</f>
        <v>0</v>
      </c>
      <c r="CB20" s="47">
        <f>SUM(BT20:CA20)</f>
        <v>0</v>
      </c>
      <c r="CC20" s="47">
        <f>IF(A20=1,0.15,0)</f>
        <v>0</v>
      </c>
      <c r="CD20" s="47">
        <f>SUM(AG20,AN20,AX20,BC20,BS20,CB20,CC20)</f>
        <v>1.05</v>
      </c>
      <c r="CE20" s="56" t="str">
        <f>IF(H20="","",H20)</f>
        <v>TTT</v>
      </c>
      <c r="CF20" s="47">
        <f>IF(LEN(CE20)-LEN(SUBSTITUTE(CE20,"b",))=0,0,1.05)</f>
        <v>0</v>
      </c>
      <c r="CG20" s="47">
        <f>IF(LEN(CE20)-LEN(SUBSTITUTE(CE20,"f",))=0,0,1.1)</f>
        <v>0</v>
      </c>
      <c r="CH20" s="47">
        <f>IF(LEN(CE20)-LEN(SUBSTITUTE(CE20,"H",))=0,0,0)</f>
        <v>0</v>
      </c>
      <c r="CI20" s="47">
        <f>IF(LEN(CE20)-LEN(SUBSTITUTE(CE20,"dF",))=0,0,0.36)</f>
        <v>0</v>
      </c>
      <c r="CJ20" s="47">
        <f>IF(LEN(CE20)-LEN(SUBSTITUTE(CE20,"tF",))=0,0,0.53)</f>
        <v>0</v>
      </c>
      <c r="CK20" s="56">
        <f>IF(CI20+CJ20=0,1,0)</f>
        <v>1</v>
      </c>
      <c r="CL20" s="47">
        <f>IF(LEN(CE20)-LEN(SUBSTITUTE(CE20,"F",))=0,0,0.19*CK20)</f>
        <v>0</v>
      </c>
      <c r="CM20" s="47">
        <f>(LEN(CE20)-LEN(SUBSTITUTE(CE20,"l",)))*1.09</f>
        <v>0</v>
      </c>
      <c r="CN20" s="47">
        <f>SUM(CF20:CJ20,CL20,CM20)</f>
        <v>0</v>
      </c>
      <c r="CO20" s="71">
        <f>IF(LEN(CE20)-LEN(SUBSTITUTE(CE20,"o",))&gt;0,0,1)</f>
        <v>1</v>
      </c>
      <c r="CP20" s="47">
        <f>IF(LEN(CE20)-LEN(SUBSTITUTE(CE20,"3",))=0,0,1.05)</f>
        <v>0</v>
      </c>
      <c r="CQ20" s="47">
        <f>IF(LEN(CE20)-LEN(SUBSTITUTE(CE20,"5",))=0,0,1.2)</f>
        <v>0</v>
      </c>
      <c r="CR20" s="47">
        <f>IF(LEN(CE20)-LEN(SUBSTITUTE(CE20,"7",))=0,0,1.28)</f>
        <v>0</v>
      </c>
      <c r="CS20" s="47">
        <f>IF(LEN(CE20)-LEN(SUBSTITUTE(CE20,"9",))=0,0,1.37)</f>
        <v>0</v>
      </c>
      <c r="CT20" s="47">
        <f>IF(LEN(CE20)-LEN(SUBSTITUTE(CE20,"10",))=0,0,1.45)</f>
        <v>0</v>
      </c>
      <c r="CU20" s="47">
        <f>SUM(CP20:CT20)*CO20</f>
        <v>0</v>
      </c>
      <c r="CV20" s="71">
        <f>IF(LEN(CE20)-LEN(SUBSTITUTE(CE20,"o",))&gt;0,1,0)</f>
        <v>0</v>
      </c>
      <c r="CW20" s="47">
        <f>IF(LEN(CE20)-LEN(SUBSTITUTE(CE20,"3o",))=0,0,1.07)</f>
        <v>0</v>
      </c>
      <c r="CX20" s="47">
        <f>IF(LEN(CE20)-LEN(SUBSTITUTE(CE20,"5o",))=0,0,1.16)</f>
        <v>0</v>
      </c>
      <c r="CY20" s="47">
        <f>IF(LEN(CE20)-LEN(SUBSTITUTE(CE20,"7o",))=0,0,1.24)</f>
        <v>0</v>
      </c>
      <c r="CZ20" s="47">
        <f>IF(LEN(CE20)-LEN(SUBSTITUTE(CE20,"9o",))=0,0,1.33)</f>
        <v>0</v>
      </c>
      <c r="DA20" s="47">
        <f>IF(LEN(CE20)-LEN(SUBSTITUTE(CE20,"10o",))=0,0,1.41)</f>
        <v>0</v>
      </c>
      <c r="DB20" s="47">
        <f>IF(LEN(CE20)-LEN(SUBSTITUTE(CE20,"A",))=0,0,0)</f>
        <v>0</v>
      </c>
      <c r="DC20" s="47">
        <f>IF(LEN(CE20)-LEN(SUBSTITUTE(CE20,"B",))=0,0,0.04)</f>
        <v>0</v>
      </c>
      <c r="DD20" s="47">
        <f>IF(LEN(CE20)-LEN(SUBSTITUTE(CE20,"C",))=0,0,0.08)</f>
        <v>0</v>
      </c>
      <c r="DE20" s="47">
        <f>SUM(CW20:DD20)*CV20</f>
        <v>0</v>
      </c>
      <c r="DF20" s="47">
        <f>IF(LEN(CE20)-LEN(SUBSTITUTE(CE20,"p",))&lt;2,0,(LEN(CE20)-LEN(SUBSTITUTE(CE20,"p",))-1)*0.03)</f>
        <v>0</v>
      </c>
      <c r="DG20" s="47">
        <f>IF(LEN(CE20)-LEN(SUBSTITUTE(CE20,"g",))=0,0,0.03)</f>
        <v>0</v>
      </c>
      <c r="DH20" s="47">
        <f>IF(LEN(CE20)-LEN(SUBSTITUTE(CE20,"G",))=0,0,0.08)</f>
        <v>0</v>
      </c>
      <c r="DI20" s="47">
        <f>(LEN(CE20)-LEN(SUBSTITUTE(CE20,"-",)))*0.09</f>
        <v>0</v>
      </c>
      <c r="DJ20" s="47">
        <f>SUM(DF20:DI20)</f>
        <v>0</v>
      </c>
      <c r="DK20" s="60">
        <f>LEN(CE20)-LEN(SUBSTITUTE(CE20,"T",))</f>
        <v>3</v>
      </c>
      <c r="DL20" s="60">
        <f>LEN(CE20)-LEN(SUBSTITUTE(CE20,"Z",))</f>
        <v>0</v>
      </c>
      <c r="DM20" s="60">
        <f>LEN(CE20)-LEN(SUBSTITUTE(CE20,"S",))</f>
        <v>0</v>
      </c>
      <c r="DN20" s="60">
        <f>LEN(CE20)-LEN(SUBSTITUTE(CE20,"Y",))</f>
        <v>0</v>
      </c>
      <c r="DO20" s="60">
        <f>LEN(CE20)-LEN(SUBSTITUTE(CE20,"X",))</f>
        <v>0</v>
      </c>
      <c r="DP20" s="60">
        <f>LEN(CE20)-LEN(SUBSTITUTE(CE20,"M",))</f>
        <v>0</v>
      </c>
      <c r="DQ20" s="60">
        <f>LEN(CE20)-LEN(SUBSTITUTE(CE20,"K",))</f>
        <v>0</v>
      </c>
      <c r="DR20" s="60">
        <f>LEN(CE20)-LEN(SUBSTITUTE(CE20,"D",))</f>
        <v>0</v>
      </c>
      <c r="DS20" s="60">
        <f>SUM(DK20:DR20)</f>
        <v>3</v>
      </c>
      <c r="DT20" s="60">
        <f>IF(DS20=0,0,1)</f>
        <v>1</v>
      </c>
      <c r="DU20" s="47">
        <f>IF(DS20=1,0.6,0)</f>
        <v>0</v>
      </c>
      <c r="DV20" s="47">
        <f>IF(DS20=2,0.81,0)</f>
        <v>0</v>
      </c>
      <c r="DW20" s="47">
        <f>IF(DS20=3,1.01,0)</f>
        <v>1.01</v>
      </c>
      <c r="DX20" s="47">
        <f>IF(DS20=4,1.15,0)</f>
        <v>0</v>
      </c>
      <c r="DY20" s="47">
        <f>IF(DS20=5,1.25,0)</f>
        <v>0</v>
      </c>
      <c r="DZ20" s="47">
        <f>SUM(DU20:DY20)*DT20</f>
        <v>1.01</v>
      </c>
      <c r="EA20" s="47">
        <f>(LEN(CE20)-LEN(SUBSTITUTE(CE20,"T",)))*-0.03</f>
        <v>-0.09</v>
      </c>
      <c r="EB20" s="47">
        <f>(LEN(CE20)-LEN(SUBSTITUTE(CE20,"Z",)))*0</f>
        <v>0</v>
      </c>
      <c r="EC20" s="47">
        <f>(LEN(CE20)-LEN(SUBSTITUTE(CE20,"S",)))*0.01</f>
        <v>0</v>
      </c>
      <c r="ED20" s="47">
        <f>(LEN(CE20)-LEN(SUBSTITUTE(CE20,"Y",)))*0.01</f>
        <v>0</v>
      </c>
      <c r="EE20" s="47">
        <f>(LEN(CE20)-LEN(SUBSTITUTE(CE20,"X",)))*0.01</f>
        <v>0</v>
      </c>
      <c r="EF20" s="47">
        <f>(LEN(CE20)-LEN(SUBSTITUTE(CE20,"M",)))*0.01</f>
        <v>0</v>
      </c>
      <c r="EG20" s="47">
        <f>(LEN(CE20)-LEN(SUBSTITUTE(CE20,"K",)))*0.02</f>
        <v>0</v>
      </c>
      <c r="EH20" s="47">
        <f>(LEN(CE20)-LEN(SUBSTITUTE(CE20,"D",)))*0.02</f>
        <v>0</v>
      </c>
      <c r="EI20" s="47">
        <f>SUM(EA20:EH20)</f>
        <v>-0.09</v>
      </c>
      <c r="EJ20" s="47">
        <f>IF(A20=1,0.15,0)</f>
        <v>0</v>
      </c>
      <c r="EK20" s="47">
        <f>SUM(CN20,CU20,DE20,DJ20,DZ20,EI20,EJ20)</f>
        <v>0.92</v>
      </c>
      <c r="EL20" s="68">
        <f>C20</f>
        <v>24.09</v>
      </c>
      <c r="EM20" s="68">
        <f>SUM(O20:Q20)+R20+S20</f>
        <v>16.330000000000002</v>
      </c>
      <c r="EN20" s="58">
        <f>ROUND(18-(12*C20)/B20,2)</f>
        <v>1.48</v>
      </c>
      <c r="EO20" s="68">
        <f>IF(EN20&gt;7.5,7.5,IF(EN20&lt;0,0,EN20))</f>
        <v>1.48</v>
      </c>
      <c r="EP20" s="68">
        <f>SUM(EM20,EO20)</f>
        <v>17.810000000000002</v>
      </c>
    </row>
    <row r="21" spans="1:146" ht="13.5" customHeight="1">
      <c r="A21" s="61"/>
      <c r="B21" s="62">
        <v>17.5</v>
      </c>
      <c r="C21" s="63">
        <v>23.28</v>
      </c>
      <c r="D21" s="64">
        <v>4.3</v>
      </c>
      <c r="E21" s="64">
        <v>2</v>
      </c>
      <c r="F21" s="64">
        <v>1.6</v>
      </c>
      <c r="G21" s="65" t="s">
        <v>133</v>
      </c>
      <c r="H21" s="65" t="s">
        <v>119</v>
      </c>
      <c r="I21" s="66"/>
      <c r="J21" s="67">
        <v>6</v>
      </c>
      <c r="K21" s="5" t="s">
        <v>134</v>
      </c>
      <c r="L21" s="5" t="s">
        <v>19</v>
      </c>
      <c r="M21" s="5"/>
      <c r="N21" s="5"/>
      <c r="O21" s="68">
        <f>D21</f>
        <v>4.3</v>
      </c>
      <c r="P21" s="69">
        <f>D21</f>
        <v>4.3</v>
      </c>
      <c r="Q21" s="69">
        <f>D21</f>
        <v>4.3</v>
      </c>
      <c r="R21" s="68">
        <f>IF(V21&gt;3.75,3.75,V21)</f>
        <v>1.5</v>
      </c>
      <c r="S21" s="68">
        <f>IF(W21&gt;3.75,3.75,W21)</f>
        <v>1.26</v>
      </c>
      <c r="T21" s="70" t="str">
        <f>G21</f>
        <v>TT</v>
      </c>
      <c r="U21" s="70" t="str">
        <f>H21</f>
        <v>TS</v>
      </c>
      <c r="V21" s="58">
        <f>ROUND(E21*CD21,2)</f>
        <v>1.5</v>
      </c>
      <c r="W21" s="58">
        <f>ROUND(F21*EK21,2)</f>
        <v>1.26</v>
      </c>
      <c r="X21" s="56" t="str">
        <f>IF(G21="","",G21)</f>
        <v>TT</v>
      </c>
      <c r="Y21" s="47">
        <f>IF(LEN(X21)-LEN(SUBSTITUTE(X21,"b",))=0,0,1.05)</f>
        <v>0</v>
      </c>
      <c r="Z21" s="47">
        <f>IF(LEN(X21)-LEN(SUBSTITUTE(X21,"f",))=0,0,1.1)</f>
        <v>0</v>
      </c>
      <c r="AA21" s="47">
        <f>IF(LEN(X21)-LEN(SUBSTITUTE(X21,"H",))=0,0,0)</f>
        <v>0</v>
      </c>
      <c r="AB21" s="47">
        <f>IF(LEN(X21)-LEN(SUBSTITUTE(X21,"dF",))=0,0,0.36)</f>
        <v>0</v>
      </c>
      <c r="AC21" s="47">
        <f>IF(LEN(X21)-LEN(SUBSTITUTE(X21,"tF",))=0,0,0.53)</f>
        <v>0</v>
      </c>
      <c r="AD21" s="56">
        <f>IF(AB21+AC21=0,1,0)</f>
        <v>1</v>
      </c>
      <c r="AE21" s="47">
        <f>IF(LEN(X21)-LEN(SUBSTITUTE(X21,"F",))=0,0,0.19*AD21)</f>
        <v>0</v>
      </c>
      <c r="AF21" s="47">
        <f>(LEN(X21)-LEN(SUBSTITUTE(X21,"l",)))*1.09</f>
        <v>0</v>
      </c>
      <c r="AG21" s="47">
        <f>SUM(Y21:AC21,AE21,AF21)</f>
        <v>0</v>
      </c>
      <c r="AH21" s="71">
        <f>IF(LEN(X21)-LEN(SUBSTITUTE(X21,"o",))&gt;0,0,1)</f>
        <v>1</v>
      </c>
      <c r="AI21" s="47">
        <f>IF(LEN(X21)-LEN(SUBSTITUTE(X21,"3",))=0,0,1.05)</f>
        <v>0</v>
      </c>
      <c r="AJ21" s="47">
        <f>IF(LEN(X21)-LEN(SUBSTITUTE(X21,"5",))=0,0,1.2)</f>
        <v>0</v>
      </c>
      <c r="AK21" s="47">
        <f>IF(LEN(X21)-LEN(SUBSTITUTE(X21,"7",))=0,0,1.28)</f>
        <v>0</v>
      </c>
      <c r="AL21" s="47">
        <f>IF(LEN(X21)-LEN(SUBSTITUTE(X21,"9",))=0,0,1.37)</f>
        <v>0</v>
      </c>
      <c r="AM21" s="47">
        <f>IF(LEN(X21)-LEN(SUBSTITUTE(X21,"10",))=0,0,1.45)</f>
        <v>0</v>
      </c>
      <c r="AN21" s="47">
        <f>SUM(AI21:AM21)*AH21</f>
        <v>0</v>
      </c>
      <c r="AO21" s="71">
        <f>IF(LEN(X21)-LEN(SUBSTITUTE(X21,"o",))&gt;0,1,0)</f>
        <v>0</v>
      </c>
      <c r="AP21" s="47">
        <f>IF(LEN(X21)-LEN(SUBSTITUTE(X21,"3o",))=0,0,1.07)</f>
        <v>0</v>
      </c>
      <c r="AQ21" s="47">
        <f>IF(LEN(X21)-LEN(SUBSTITUTE(X21,"5o",))=0,0,1.16)</f>
        <v>0</v>
      </c>
      <c r="AR21" s="47">
        <f>IF(LEN(X21)-LEN(SUBSTITUTE(X21,"7o",))=0,0,1.24)</f>
        <v>0</v>
      </c>
      <c r="AS21" s="47">
        <f>IF(LEN(X21)-LEN(SUBSTITUTE(X21,"9o",))=0,0,1.33)</f>
        <v>0</v>
      </c>
      <c r="AT21" s="47">
        <f>IF(LEN(X21)-LEN(SUBSTITUTE(X21,"10o",))=0,0,1.41)</f>
        <v>0</v>
      </c>
      <c r="AU21" s="47">
        <f>IF(LEN(X21)-LEN(SUBSTITUTE(X21,"A",))=0,0,0)</f>
        <v>0</v>
      </c>
      <c r="AV21" s="47">
        <f>IF(LEN(X21)-LEN(SUBSTITUTE(X21,"B",))=0,0,0.04)</f>
        <v>0</v>
      </c>
      <c r="AW21" s="47">
        <f>IF(LEN(X21)-LEN(SUBSTITUTE(X21,"C",))=0,0,0.08)</f>
        <v>0</v>
      </c>
      <c r="AX21" s="47">
        <f>SUM(AP21:AW21)*AO21</f>
        <v>0</v>
      </c>
      <c r="AY21" s="47">
        <f>IF(LEN(X21)-LEN(SUBSTITUTE(X21,"p",))&lt;2,0,(LEN(X21)-LEN(SUBSTITUTE(X21,"p",))-1)*0.03)</f>
        <v>0</v>
      </c>
      <c r="AZ21" s="47">
        <f>IF(LEN(X21)-LEN(SUBSTITUTE(X21,"g",))=0,0,0.03)</f>
        <v>0</v>
      </c>
      <c r="BA21" s="47">
        <f>IF(LEN(X21)-LEN(SUBSTITUTE(X21,"G",))=0,0,0.08)</f>
        <v>0</v>
      </c>
      <c r="BB21" s="47">
        <f>(LEN(X21)-LEN(SUBSTITUTE(X21,"-",)))*0.09</f>
        <v>0</v>
      </c>
      <c r="BC21" s="47">
        <f>SUM(AY21:BB21)</f>
        <v>0</v>
      </c>
      <c r="BD21" s="60">
        <f>LEN(X21)-LEN(SUBSTITUTE(X21,"T",))</f>
        <v>2</v>
      </c>
      <c r="BE21" s="60">
        <f>LEN(X21)-LEN(SUBSTITUTE(X21,"Z",))</f>
        <v>0</v>
      </c>
      <c r="BF21" s="60">
        <f>LEN(X21)-LEN(SUBSTITUTE(X21,"S",))</f>
        <v>0</v>
      </c>
      <c r="BG21" s="60">
        <f>LEN(X21)-LEN(SUBSTITUTE(X21,"Y",))</f>
        <v>0</v>
      </c>
      <c r="BH21" s="60">
        <f>LEN(X21)-LEN(SUBSTITUTE(X21,"X",))</f>
        <v>0</v>
      </c>
      <c r="BI21" s="60">
        <f>LEN(X21)-LEN(SUBSTITUTE(X21,"M",))</f>
        <v>0</v>
      </c>
      <c r="BJ21" s="60">
        <f>LEN(X21)-LEN(SUBSTITUTE(X21,"K",))</f>
        <v>0</v>
      </c>
      <c r="BK21" s="60">
        <f>LEN(X21)-LEN(SUBSTITUTE(X21,"D",))</f>
        <v>0</v>
      </c>
      <c r="BL21" s="60">
        <f>SUM(BD21:BK21)</f>
        <v>2</v>
      </c>
      <c r="BM21" s="60">
        <f>IF(BL21=0,0,1)</f>
        <v>1</v>
      </c>
      <c r="BN21" s="47">
        <f>IF(BL21=1,0.6,0)</f>
        <v>0</v>
      </c>
      <c r="BO21" s="47">
        <f>IF(BL21=2,0.81,0)</f>
        <v>0.81</v>
      </c>
      <c r="BP21" s="47">
        <f>IF(BL21=3,1.01,0)</f>
        <v>0</v>
      </c>
      <c r="BQ21" s="47">
        <f>IF(BL21=4,1.15,0)</f>
        <v>0</v>
      </c>
      <c r="BR21" s="47">
        <f>IF(BL21=5,1.25,0)</f>
        <v>0</v>
      </c>
      <c r="BS21" s="47">
        <f>SUM(BN21:BR21)*BM21</f>
        <v>0.81</v>
      </c>
      <c r="BT21" s="47">
        <f>(LEN(X21)-LEN(SUBSTITUTE(X21,"T",)))*-0.03</f>
        <v>-0.06</v>
      </c>
      <c r="BU21" s="47">
        <f>(LEN(X21)-LEN(SUBSTITUTE(X21,"Z",)))*0</f>
        <v>0</v>
      </c>
      <c r="BV21" s="47">
        <f>(LEN(X21)-LEN(SUBSTITUTE(X21,"S",)))*0.01</f>
        <v>0</v>
      </c>
      <c r="BW21" s="47">
        <f>(LEN(X21)-LEN(SUBSTITUTE(X21,"Y",)))*0.01</f>
        <v>0</v>
      </c>
      <c r="BX21" s="47">
        <f>(LEN(X21)-LEN(SUBSTITUTE(X21,"X",)))*0.01</f>
        <v>0</v>
      </c>
      <c r="BY21" s="47">
        <f>(LEN(X21)-LEN(SUBSTITUTE(X21,"M",)))*0.01</f>
        <v>0</v>
      </c>
      <c r="BZ21" s="47">
        <f>(LEN(X21)-LEN(SUBSTITUTE(X21,"K",)))*0.02</f>
        <v>0</v>
      </c>
      <c r="CA21" s="47">
        <f>(LEN(X21)-LEN(SUBSTITUTE(X21,"D",)))*0.02</f>
        <v>0</v>
      </c>
      <c r="CB21" s="47">
        <f>SUM(BT21:CA21)</f>
        <v>-0.06</v>
      </c>
      <c r="CC21" s="47">
        <f>IF(A21=1,0.15,0)</f>
        <v>0</v>
      </c>
      <c r="CD21" s="47">
        <f>SUM(AG21,AN21,AX21,BC21,BS21,CB21,CC21)</f>
        <v>0.75</v>
      </c>
      <c r="CE21" s="56" t="str">
        <f>IF(H21="","",H21)</f>
        <v>TS</v>
      </c>
      <c r="CF21" s="47">
        <f>IF(LEN(CE21)-LEN(SUBSTITUTE(CE21,"b",))=0,0,1.05)</f>
        <v>0</v>
      </c>
      <c r="CG21" s="47">
        <f>IF(LEN(CE21)-LEN(SUBSTITUTE(CE21,"f",))=0,0,1.1)</f>
        <v>0</v>
      </c>
      <c r="CH21" s="47">
        <f>IF(LEN(CE21)-LEN(SUBSTITUTE(CE21,"H",))=0,0,0)</f>
        <v>0</v>
      </c>
      <c r="CI21" s="47">
        <f>IF(LEN(CE21)-LEN(SUBSTITUTE(CE21,"dF",))=0,0,0.36)</f>
        <v>0</v>
      </c>
      <c r="CJ21" s="47">
        <f>IF(LEN(CE21)-LEN(SUBSTITUTE(CE21,"tF",))=0,0,0.53)</f>
        <v>0</v>
      </c>
      <c r="CK21" s="56">
        <f>IF(CI21+CJ21=0,1,0)</f>
        <v>1</v>
      </c>
      <c r="CL21" s="47">
        <f>IF(LEN(CE21)-LEN(SUBSTITUTE(CE21,"F",))=0,0,0.19*CK21)</f>
        <v>0</v>
      </c>
      <c r="CM21" s="47">
        <f>(LEN(CE21)-LEN(SUBSTITUTE(CE21,"l",)))*1.09</f>
        <v>0</v>
      </c>
      <c r="CN21" s="47">
        <f>SUM(CF21:CJ21,CL21,CM21)</f>
        <v>0</v>
      </c>
      <c r="CO21" s="71">
        <f>IF(LEN(CE21)-LEN(SUBSTITUTE(CE21,"o",))&gt;0,0,1)</f>
        <v>1</v>
      </c>
      <c r="CP21" s="47">
        <f>IF(LEN(CE21)-LEN(SUBSTITUTE(CE21,"3",))=0,0,1.05)</f>
        <v>0</v>
      </c>
      <c r="CQ21" s="47">
        <f>IF(LEN(CE21)-LEN(SUBSTITUTE(CE21,"5",))=0,0,1.2)</f>
        <v>0</v>
      </c>
      <c r="CR21" s="47">
        <f>IF(LEN(CE21)-LEN(SUBSTITUTE(CE21,"7",))=0,0,1.28)</f>
        <v>0</v>
      </c>
      <c r="CS21" s="47">
        <f>IF(LEN(CE21)-LEN(SUBSTITUTE(CE21,"9",))=0,0,1.37)</f>
        <v>0</v>
      </c>
      <c r="CT21" s="47">
        <f>IF(LEN(CE21)-LEN(SUBSTITUTE(CE21,"10",))=0,0,1.45)</f>
        <v>0</v>
      </c>
      <c r="CU21" s="47">
        <f>SUM(CP21:CT21)*CO21</f>
        <v>0</v>
      </c>
      <c r="CV21" s="71">
        <f>IF(LEN(CE21)-LEN(SUBSTITUTE(CE21,"o",))&gt;0,1,0)</f>
        <v>0</v>
      </c>
      <c r="CW21" s="47">
        <f>IF(LEN(CE21)-LEN(SUBSTITUTE(CE21,"3o",))=0,0,1.07)</f>
        <v>0</v>
      </c>
      <c r="CX21" s="47">
        <f>IF(LEN(CE21)-LEN(SUBSTITUTE(CE21,"5o",))=0,0,1.16)</f>
        <v>0</v>
      </c>
      <c r="CY21" s="47">
        <f>IF(LEN(CE21)-LEN(SUBSTITUTE(CE21,"7o",))=0,0,1.24)</f>
        <v>0</v>
      </c>
      <c r="CZ21" s="47">
        <f>IF(LEN(CE21)-LEN(SUBSTITUTE(CE21,"9o",))=0,0,1.33)</f>
        <v>0</v>
      </c>
      <c r="DA21" s="47">
        <f>IF(LEN(CE21)-LEN(SUBSTITUTE(CE21,"10o",))=0,0,1.41)</f>
        <v>0</v>
      </c>
      <c r="DB21" s="47">
        <f>IF(LEN(CE21)-LEN(SUBSTITUTE(CE21,"A",))=0,0,0)</f>
        <v>0</v>
      </c>
      <c r="DC21" s="47">
        <f>IF(LEN(CE21)-LEN(SUBSTITUTE(CE21,"B",))=0,0,0.04)</f>
        <v>0</v>
      </c>
      <c r="DD21" s="47">
        <f>IF(LEN(CE21)-LEN(SUBSTITUTE(CE21,"C",))=0,0,0.08)</f>
        <v>0</v>
      </c>
      <c r="DE21" s="47">
        <f>SUM(CW21:DD21)*CV21</f>
        <v>0</v>
      </c>
      <c r="DF21" s="47">
        <f>IF(LEN(CE21)-LEN(SUBSTITUTE(CE21,"p",))&lt;2,0,(LEN(CE21)-LEN(SUBSTITUTE(CE21,"p",))-1)*0.03)</f>
        <v>0</v>
      </c>
      <c r="DG21" s="47">
        <f>IF(LEN(CE21)-LEN(SUBSTITUTE(CE21,"g",))=0,0,0.03)</f>
        <v>0</v>
      </c>
      <c r="DH21" s="47">
        <f>IF(LEN(CE21)-LEN(SUBSTITUTE(CE21,"G",))=0,0,0.08)</f>
        <v>0</v>
      </c>
      <c r="DI21" s="47">
        <f>(LEN(CE21)-LEN(SUBSTITUTE(CE21,"-",)))*0.09</f>
        <v>0</v>
      </c>
      <c r="DJ21" s="47">
        <f>SUM(DF21:DI21)</f>
        <v>0</v>
      </c>
      <c r="DK21" s="60">
        <f>LEN(CE21)-LEN(SUBSTITUTE(CE21,"T",))</f>
        <v>1</v>
      </c>
      <c r="DL21" s="60">
        <f>LEN(CE21)-LEN(SUBSTITUTE(CE21,"Z",))</f>
        <v>0</v>
      </c>
      <c r="DM21" s="60">
        <f>LEN(CE21)-LEN(SUBSTITUTE(CE21,"S",))</f>
        <v>1</v>
      </c>
      <c r="DN21" s="60">
        <f>LEN(CE21)-LEN(SUBSTITUTE(CE21,"Y",))</f>
        <v>0</v>
      </c>
      <c r="DO21" s="60">
        <f>LEN(CE21)-LEN(SUBSTITUTE(CE21,"X",))</f>
        <v>0</v>
      </c>
      <c r="DP21" s="60">
        <f>LEN(CE21)-LEN(SUBSTITUTE(CE21,"M",))</f>
        <v>0</v>
      </c>
      <c r="DQ21" s="60">
        <f>LEN(CE21)-LEN(SUBSTITUTE(CE21,"K",))</f>
        <v>0</v>
      </c>
      <c r="DR21" s="60">
        <f>LEN(CE21)-LEN(SUBSTITUTE(CE21,"D",))</f>
        <v>0</v>
      </c>
      <c r="DS21" s="60">
        <f>SUM(DK21:DR21)</f>
        <v>2</v>
      </c>
      <c r="DT21" s="60">
        <f>IF(DS21=0,0,1)</f>
        <v>1</v>
      </c>
      <c r="DU21" s="47">
        <f>IF(DS21=1,0.6,0)</f>
        <v>0</v>
      </c>
      <c r="DV21" s="47">
        <f>IF(DS21=2,0.81,0)</f>
        <v>0.81</v>
      </c>
      <c r="DW21" s="47">
        <f>IF(DS21=3,1.01,0)</f>
        <v>0</v>
      </c>
      <c r="DX21" s="47">
        <f>IF(DS21=4,1.15,0)</f>
        <v>0</v>
      </c>
      <c r="DY21" s="47">
        <f>IF(DS21=5,1.25,0)</f>
        <v>0</v>
      </c>
      <c r="DZ21" s="47">
        <f>SUM(DU21:DY21)*DT21</f>
        <v>0.81</v>
      </c>
      <c r="EA21" s="47">
        <f>(LEN(CE21)-LEN(SUBSTITUTE(CE21,"T",)))*-0.03</f>
        <v>-0.03</v>
      </c>
      <c r="EB21" s="47">
        <f>(LEN(CE21)-LEN(SUBSTITUTE(CE21,"Z",)))*0</f>
        <v>0</v>
      </c>
      <c r="EC21" s="47">
        <f>(LEN(CE21)-LEN(SUBSTITUTE(CE21,"S",)))*0.01</f>
        <v>0.01</v>
      </c>
      <c r="ED21" s="47">
        <f>(LEN(CE21)-LEN(SUBSTITUTE(CE21,"Y",)))*0.01</f>
        <v>0</v>
      </c>
      <c r="EE21" s="47">
        <f>(LEN(CE21)-LEN(SUBSTITUTE(CE21,"X",)))*0.01</f>
        <v>0</v>
      </c>
      <c r="EF21" s="47">
        <f>(LEN(CE21)-LEN(SUBSTITUTE(CE21,"M",)))*0.01</f>
        <v>0</v>
      </c>
      <c r="EG21" s="47">
        <f>(LEN(CE21)-LEN(SUBSTITUTE(CE21,"K",)))*0.02</f>
        <v>0</v>
      </c>
      <c r="EH21" s="47">
        <f>(LEN(CE21)-LEN(SUBSTITUTE(CE21,"D",)))*0.02</f>
        <v>0</v>
      </c>
      <c r="EI21" s="47">
        <f>SUM(EA21:EH21)</f>
        <v>-0.019999999999999997</v>
      </c>
      <c r="EJ21" s="47">
        <f>IF(A21=1,0.15,0)</f>
        <v>0</v>
      </c>
      <c r="EK21" s="47">
        <f>SUM(CN21,CU21,DE21,DJ21,DZ21,EI21,EJ21)</f>
        <v>0.79</v>
      </c>
      <c r="EL21" s="68">
        <f>C21</f>
        <v>23.28</v>
      </c>
      <c r="EM21" s="68">
        <f>SUM(O21:Q21)+R21+S21</f>
        <v>15.659999999999998</v>
      </c>
      <c r="EN21" s="58">
        <f>ROUND(18-(12*C21)/B21,2)</f>
        <v>2.04</v>
      </c>
      <c r="EO21" s="68">
        <f>IF(EN21&gt;7.5,7.5,IF(EN21&lt;0,0,EN21))</f>
        <v>2.04</v>
      </c>
      <c r="EP21" s="68">
        <f>SUM(EM21,EO21)</f>
        <v>17.7</v>
      </c>
    </row>
    <row r="22" spans="1:146" ht="13.5" customHeight="1">
      <c r="A22" s="61"/>
      <c r="B22" s="62">
        <v>17.5</v>
      </c>
      <c r="C22" s="63">
        <v>22.78</v>
      </c>
      <c r="D22" s="64">
        <v>4.2</v>
      </c>
      <c r="E22" s="64">
        <v>1.8</v>
      </c>
      <c r="F22" s="64">
        <v>1.6</v>
      </c>
      <c r="G22" s="65" t="s">
        <v>119</v>
      </c>
      <c r="H22" s="65" t="s">
        <v>105</v>
      </c>
      <c r="I22" s="66"/>
      <c r="J22" s="67">
        <v>7</v>
      </c>
      <c r="K22" s="5" t="s">
        <v>135</v>
      </c>
      <c r="L22" s="5" t="s">
        <v>35</v>
      </c>
      <c r="M22" s="5" t="s">
        <v>136</v>
      </c>
      <c r="N22" s="5" t="s">
        <v>137</v>
      </c>
      <c r="O22" s="68">
        <f>D22</f>
        <v>4.2</v>
      </c>
      <c r="P22" s="69">
        <f>D22</f>
        <v>4.2</v>
      </c>
      <c r="Q22" s="69">
        <f>D22</f>
        <v>4.2</v>
      </c>
      <c r="R22" s="68">
        <f>IF(V22&gt;3.75,3.75,V22)</f>
        <v>1.42</v>
      </c>
      <c r="S22" s="68">
        <f>IF(W22&gt;3.75,3.75,W22)</f>
        <v>0.91</v>
      </c>
      <c r="T22" s="70" t="str">
        <f>G22</f>
        <v>TS</v>
      </c>
      <c r="U22" s="70" t="str">
        <f>H22</f>
        <v>T</v>
      </c>
      <c r="V22" s="58">
        <f>ROUND(E22*CD22,2)</f>
        <v>1.42</v>
      </c>
      <c r="W22" s="58">
        <f>ROUND(F22*EK22,2)</f>
        <v>0.91</v>
      </c>
      <c r="X22" s="56" t="str">
        <f>IF(G22="","",G22)</f>
        <v>TS</v>
      </c>
      <c r="Y22" s="47">
        <f>IF(LEN(X22)-LEN(SUBSTITUTE(X22,"b",))=0,0,1.05)</f>
        <v>0</v>
      </c>
      <c r="Z22" s="47">
        <f>IF(LEN(X22)-LEN(SUBSTITUTE(X22,"f",))=0,0,1.1)</f>
        <v>0</v>
      </c>
      <c r="AA22" s="47">
        <f>IF(LEN(X22)-LEN(SUBSTITUTE(X22,"H",))=0,0,0)</f>
        <v>0</v>
      </c>
      <c r="AB22" s="47">
        <f>IF(LEN(X22)-LEN(SUBSTITUTE(X22,"dF",))=0,0,0.36)</f>
        <v>0</v>
      </c>
      <c r="AC22" s="47">
        <f>IF(LEN(X22)-LEN(SUBSTITUTE(X22,"tF",))=0,0,0.53)</f>
        <v>0</v>
      </c>
      <c r="AD22" s="56">
        <f>IF(AB22+AC22=0,1,0)</f>
        <v>1</v>
      </c>
      <c r="AE22" s="47">
        <f>IF(LEN(X22)-LEN(SUBSTITUTE(X22,"F",))=0,0,0.19*AD22)</f>
        <v>0</v>
      </c>
      <c r="AF22" s="47">
        <f>(LEN(X22)-LEN(SUBSTITUTE(X22,"l",)))*1.09</f>
        <v>0</v>
      </c>
      <c r="AG22" s="47">
        <f>SUM(Y22:AC22,AE22,AF22)</f>
        <v>0</v>
      </c>
      <c r="AH22" s="71">
        <f>IF(LEN(X22)-LEN(SUBSTITUTE(X22,"o",))&gt;0,0,1)</f>
        <v>1</v>
      </c>
      <c r="AI22" s="47">
        <f>IF(LEN(X22)-LEN(SUBSTITUTE(X22,"3",))=0,0,1.05)</f>
        <v>0</v>
      </c>
      <c r="AJ22" s="47">
        <f>IF(LEN(X22)-LEN(SUBSTITUTE(X22,"5",))=0,0,1.2)</f>
        <v>0</v>
      </c>
      <c r="AK22" s="47">
        <f>IF(LEN(X22)-LEN(SUBSTITUTE(X22,"7",))=0,0,1.28)</f>
        <v>0</v>
      </c>
      <c r="AL22" s="47">
        <f>IF(LEN(X22)-LEN(SUBSTITUTE(X22,"9",))=0,0,1.37)</f>
        <v>0</v>
      </c>
      <c r="AM22" s="47">
        <f>IF(LEN(X22)-LEN(SUBSTITUTE(X22,"10",))=0,0,1.45)</f>
        <v>0</v>
      </c>
      <c r="AN22" s="47">
        <f>SUM(AI22:AM22)*AH22</f>
        <v>0</v>
      </c>
      <c r="AO22" s="71">
        <f>IF(LEN(X22)-LEN(SUBSTITUTE(X22,"o",))&gt;0,1,0)</f>
        <v>0</v>
      </c>
      <c r="AP22" s="47">
        <f>IF(LEN(X22)-LEN(SUBSTITUTE(X22,"3o",))=0,0,1.07)</f>
        <v>0</v>
      </c>
      <c r="AQ22" s="47">
        <f>IF(LEN(X22)-LEN(SUBSTITUTE(X22,"5o",))=0,0,1.16)</f>
        <v>0</v>
      </c>
      <c r="AR22" s="47">
        <f>IF(LEN(X22)-LEN(SUBSTITUTE(X22,"7o",))=0,0,1.24)</f>
        <v>0</v>
      </c>
      <c r="AS22" s="47">
        <f>IF(LEN(X22)-LEN(SUBSTITUTE(X22,"9o",))=0,0,1.33)</f>
        <v>0</v>
      </c>
      <c r="AT22" s="47">
        <f>IF(LEN(X22)-LEN(SUBSTITUTE(X22,"10o",))=0,0,1.41)</f>
        <v>0</v>
      </c>
      <c r="AU22" s="47">
        <f>IF(LEN(X22)-LEN(SUBSTITUTE(X22,"A",))=0,0,0)</f>
        <v>0</v>
      </c>
      <c r="AV22" s="47">
        <f>IF(LEN(X22)-LEN(SUBSTITUTE(X22,"B",))=0,0,0.04)</f>
        <v>0</v>
      </c>
      <c r="AW22" s="47">
        <f>IF(LEN(X22)-LEN(SUBSTITUTE(X22,"C",))=0,0,0.08)</f>
        <v>0</v>
      </c>
      <c r="AX22" s="47">
        <f>SUM(AP22:AW22)*AO22</f>
        <v>0</v>
      </c>
      <c r="AY22" s="47">
        <f>IF(LEN(X22)-LEN(SUBSTITUTE(X22,"p",))&lt;2,0,(LEN(X22)-LEN(SUBSTITUTE(X22,"p",))-1)*0.03)</f>
        <v>0</v>
      </c>
      <c r="AZ22" s="47">
        <f>IF(LEN(X22)-LEN(SUBSTITUTE(X22,"g",))=0,0,0.03)</f>
        <v>0</v>
      </c>
      <c r="BA22" s="47">
        <f>IF(LEN(X22)-LEN(SUBSTITUTE(X22,"G",))=0,0,0.08)</f>
        <v>0</v>
      </c>
      <c r="BB22" s="47">
        <f>(LEN(X22)-LEN(SUBSTITUTE(X22,"-",)))*0.09</f>
        <v>0</v>
      </c>
      <c r="BC22" s="47">
        <f>SUM(AY22:BB22)</f>
        <v>0</v>
      </c>
      <c r="BD22" s="60">
        <f>LEN(X22)-LEN(SUBSTITUTE(X22,"T",))</f>
        <v>1</v>
      </c>
      <c r="BE22" s="60">
        <f>LEN(X22)-LEN(SUBSTITUTE(X22,"Z",))</f>
        <v>0</v>
      </c>
      <c r="BF22" s="60">
        <f>LEN(X22)-LEN(SUBSTITUTE(X22,"S",))</f>
        <v>1</v>
      </c>
      <c r="BG22" s="60">
        <f>LEN(X22)-LEN(SUBSTITUTE(X22,"Y",))</f>
        <v>0</v>
      </c>
      <c r="BH22" s="60">
        <f>LEN(X22)-LEN(SUBSTITUTE(X22,"X",))</f>
        <v>0</v>
      </c>
      <c r="BI22" s="60">
        <f>LEN(X22)-LEN(SUBSTITUTE(X22,"M",))</f>
        <v>0</v>
      </c>
      <c r="BJ22" s="60">
        <f>LEN(X22)-LEN(SUBSTITUTE(X22,"K",))</f>
        <v>0</v>
      </c>
      <c r="BK22" s="60">
        <f>LEN(X22)-LEN(SUBSTITUTE(X22,"D",))</f>
        <v>0</v>
      </c>
      <c r="BL22" s="60">
        <f>SUM(BD22:BK22)</f>
        <v>2</v>
      </c>
      <c r="BM22" s="60">
        <f>IF(BL22=0,0,1)</f>
        <v>1</v>
      </c>
      <c r="BN22" s="47">
        <f>IF(BL22=1,0.6,0)</f>
        <v>0</v>
      </c>
      <c r="BO22" s="47">
        <f>IF(BL22=2,0.81,0)</f>
        <v>0.81</v>
      </c>
      <c r="BP22" s="47">
        <f>IF(BL22=3,1.01,0)</f>
        <v>0</v>
      </c>
      <c r="BQ22" s="47">
        <f>IF(BL22=4,1.15,0)</f>
        <v>0</v>
      </c>
      <c r="BR22" s="47">
        <f>IF(BL22=5,1.25,0)</f>
        <v>0</v>
      </c>
      <c r="BS22" s="47">
        <f>SUM(BN22:BR22)*BM22</f>
        <v>0.81</v>
      </c>
      <c r="BT22" s="47">
        <f>(LEN(X22)-LEN(SUBSTITUTE(X22,"T",)))*-0.03</f>
        <v>-0.03</v>
      </c>
      <c r="BU22" s="47">
        <f>(LEN(X22)-LEN(SUBSTITUTE(X22,"Z",)))*0</f>
        <v>0</v>
      </c>
      <c r="BV22" s="47">
        <f>(LEN(X22)-LEN(SUBSTITUTE(X22,"S",)))*0.01</f>
        <v>0.01</v>
      </c>
      <c r="BW22" s="47">
        <f>(LEN(X22)-LEN(SUBSTITUTE(X22,"Y",)))*0.01</f>
        <v>0</v>
      </c>
      <c r="BX22" s="47">
        <f>(LEN(X22)-LEN(SUBSTITUTE(X22,"X",)))*0.01</f>
        <v>0</v>
      </c>
      <c r="BY22" s="47">
        <f>(LEN(X22)-LEN(SUBSTITUTE(X22,"M",)))*0.01</f>
        <v>0</v>
      </c>
      <c r="BZ22" s="47">
        <f>(LEN(X22)-LEN(SUBSTITUTE(X22,"K",)))*0.02</f>
        <v>0</v>
      </c>
      <c r="CA22" s="47">
        <f>(LEN(X22)-LEN(SUBSTITUTE(X22,"D",)))*0.02</f>
        <v>0</v>
      </c>
      <c r="CB22" s="47">
        <f>SUM(BT22:CA22)</f>
        <v>-0.019999999999999997</v>
      </c>
      <c r="CC22" s="47">
        <f>IF(A22=1,0.15,0)</f>
        <v>0</v>
      </c>
      <c r="CD22" s="47">
        <f>SUM(AG22,AN22,AX22,BC22,BS22,CB22,CC22)</f>
        <v>0.79</v>
      </c>
      <c r="CE22" s="56" t="str">
        <f>IF(H22="","",H22)</f>
        <v>T</v>
      </c>
      <c r="CF22" s="47">
        <f>IF(LEN(CE22)-LEN(SUBSTITUTE(CE22,"b",))=0,0,1.05)</f>
        <v>0</v>
      </c>
      <c r="CG22" s="47">
        <f>IF(LEN(CE22)-LEN(SUBSTITUTE(CE22,"f",))=0,0,1.1)</f>
        <v>0</v>
      </c>
      <c r="CH22" s="47">
        <f>IF(LEN(CE22)-LEN(SUBSTITUTE(CE22,"H",))=0,0,0)</f>
        <v>0</v>
      </c>
      <c r="CI22" s="47">
        <f>IF(LEN(CE22)-LEN(SUBSTITUTE(CE22,"dF",))=0,0,0.36)</f>
        <v>0</v>
      </c>
      <c r="CJ22" s="47">
        <f>IF(LEN(CE22)-LEN(SUBSTITUTE(CE22,"tF",))=0,0,0.53)</f>
        <v>0</v>
      </c>
      <c r="CK22" s="56">
        <f>IF(CI22+CJ22=0,1,0)</f>
        <v>1</v>
      </c>
      <c r="CL22" s="47">
        <f>IF(LEN(CE22)-LEN(SUBSTITUTE(CE22,"F",))=0,0,0.19*CK22)</f>
        <v>0</v>
      </c>
      <c r="CM22" s="47">
        <f>(LEN(CE22)-LEN(SUBSTITUTE(CE22,"l",)))*1.09</f>
        <v>0</v>
      </c>
      <c r="CN22" s="47">
        <f>SUM(CF22:CJ22,CL22,CM22)</f>
        <v>0</v>
      </c>
      <c r="CO22" s="71">
        <f>IF(LEN(CE22)-LEN(SUBSTITUTE(CE22,"o",))&gt;0,0,1)</f>
        <v>1</v>
      </c>
      <c r="CP22" s="47">
        <f>IF(LEN(CE22)-LEN(SUBSTITUTE(CE22,"3",))=0,0,1.05)</f>
        <v>0</v>
      </c>
      <c r="CQ22" s="47">
        <f>IF(LEN(CE22)-LEN(SUBSTITUTE(CE22,"5",))=0,0,1.2)</f>
        <v>0</v>
      </c>
      <c r="CR22" s="47">
        <f>IF(LEN(CE22)-LEN(SUBSTITUTE(CE22,"7",))=0,0,1.28)</f>
        <v>0</v>
      </c>
      <c r="CS22" s="47">
        <f>IF(LEN(CE22)-LEN(SUBSTITUTE(CE22,"9",))=0,0,1.37)</f>
        <v>0</v>
      </c>
      <c r="CT22" s="47">
        <f>IF(LEN(CE22)-LEN(SUBSTITUTE(CE22,"10",))=0,0,1.45)</f>
        <v>0</v>
      </c>
      <c r="CU22" s="47">
        <f>SUM(CP22:CT22)*CO22</f>
        <v>0</v>
      </c>
      <c r="CV22" s="71">
        <f>IF(LEN(CE22)-LEN(SUBSTITUTE(CE22,"o",))&gt;0,1,0)</f>
        <v>0</v>
      </c>
      <c r="CW22" s="47">
        <f>IF(LEN(CE22)-LEN(SUBSTITUTE(CE22,"3o",))=0,0,1.07)</f>
        <v>0</v>
      </c>
      <c r="CX22" s="47">
        <f>IF(LEN(CE22)-LEN(SUBSTITUTE(CE22,"5o",))=0,0,1.16)</f>
        <v>0</v>
      </c>
      <c r="CY22" s="47">
        <f>IF(LEN(CE22)-LEN(SUBSTITUTE(CE22,"7o",))=0,0,1.24)</f>
        <v>0</v>
      </c>
      <c r="CZ22" s="47">
        <f>IF(LEN(CE22)-LEN(SUBSTITUTE(CE22,"9o",))=0,0,1.33)</f>
        <v>0</v>
      </c>
      <c r="DA22" s="47">
        <f>IF(LEN(CE22)-LEN(SUBSTITUTE(CE22,"10o",))=0,0,1.41)</f>
        <v>0</v>
      </c>
      <c r="DB22" s="47">
        <f>IF(LEN(CE22)-LEN(SUBSTITUTE(CE22,"A",))=0,0,0)</f>
        <v>0</v>
      </c>
      <c r="DC22" s="47">
        <f>IF(LEN(CE22)-LEN(SUBSTITUTE(CE22,"B",))=0,0,0.04)</f>
        <v>0</v>
      </c>
      <c r="DD22" s="47">
        <f>IF(LEN(CE22)-LEN(SUBSTITUTE(CE22,"C",))=0,0,0.08)</f>
        <v>0</v>
      </c>
      <c r="DE22" s="47">
        <f>SUM(CW22:DD22)*CV22</f>
        <v>0</v>
      </c>
      <c r="DF22" s="47">
        <f>IF(LEN(CE22)-LEN(SUBSTITUTE(CE22,"p",))&lt;2,0,(LEN(CE22)-LEN(SUBSTITUTE(CE22,"p",))-1)*0.03)</f>
        <v>0</v>
      </c>
      <c r="DG22" s="47">
        <f>IF(LEN(CE22)-LEN(SUBSTITUTE(CE22,"g",))=0,0,0.03)</f>
        <v>0</v>
      </c>
      <c r="DH22" s="47">
        <f>IF(LEN(CE22)-LEN(SUBSTITUTE(CE22,"G",))=0,0,0.08)</f>
        <v>0</v>
      </c>
      <c r="DI22" s="47">
        <f>(LEN(CE22)-LEN(SUBSTITUTE(CE22,"-",)))*0.09</f>
        <v>0</v>
      </c>
      <c r="DJ22" s="47">
        <f>SUM(DF22:DI22)</f>
        <v>0</v>
      </c>
      <c r="DK22" s="60">
        <f>LEN(CE22)-LEN(SUBSTITUTE(CE22,"T",))</f>
        <v>1</v>
      </c>
      <c r="DL22" s="60">
        <f>LEN(CE22)-LEN(SUBSTITUTE(CE22,"Z",))</f>
        <v>0</v>
      </c>
      <c r="DM22" s="60">
        <f>LEN(CE22)-LEN(SUBSTITUTE(CE22,"S",))</f>
        <v>0</v>
      </c>
      <c r="DN22" s="60">
        <f>LEN(CE22)-LEN(SUBSTITUTE(CE22,"Y",))</f>
        <v>0</v>
      </c>
      <c r="DO22" s="60">
        <f>LEN(CE22)-LEN(SUBSTITUTE(CE22,"X",))</f>
        <v>0</v>
      </c>
      <c r="DP22" s="60">
        <f>LEN(CE22)-LEN(SUBSTITUTE(CE22,"M",))</f>
        <v>0</v>
      </c>
      <c r="DQ22" s="60">
        <f>LEN(CE22)-LEN(SUBSTITUTE(CE22,"K",))</f>
        <v>0</v>
      </c>
      <c r="DR22" s="60">
        <f>LEN(CE22)-LEN(SUBSTITUTE(CE22,"D",))</f>
        <v>0</v>
      </c>
      <c r="DS22" s="60">
        <f>SUM(DK22:DR22)</f>
        <v>1</v>
      </c>
      <c r="DT22" s="60">
        <f>IF(DS22=0,0,1)</f>
        <v>1</v>
      </c>
      <c r="DU22" s="47">
        <f>IF(DS22=1,0.6,0)</f>
        <v>0.6</v>
      </c>
      <c r="DV22" s="47">
        <f>IF(DS22=2,0.81,0)</f>
        <v>0</v>
      </c>
      <c r="DW22" s="47">
        <f>IF(DS22=3,1.01,0)</f>
        <v>0</v>
      </c>
      <c r="DX22" s="47">
        <f>IF(DS22=4,1.15,0)</f>
        <v>0</v>
      </c>
      <c r="DY22" s="47">
        <f>IF(DS22=5,1.25,0)</f>
        <v>0</v>
      </c>
      <c r="DZ22" s="47">
        <f>SUM(DU22:DY22)*DT22</f>
        <v>0.6</v>
      </c>
      <c r="EA22" s="47">
        <f>(LEN(CE22)-LEN(SUBSTITUTE(CE22,"T",)))*-0.03</f>
        <v>-0.03</v>
      </c>
      <c r="EB22" s="47">
        <f>(LEN(CE22)-LEN(SUBSTITUTE(CE22,"Z",)))*0</f>
        <v>0</v>
      </c>
      <c r="EC22" s="47">
        <f>(LEN(CE22)-LEN(SUBSTITUTE(CE22,"S",)))*0.01</f>
        <v>0</v>
      </c>
      <c r="ED22" s="47">
        <f>(LEN(CE22)-LEN(SUBSTITUTE(CE22,"Y",)))*0.01</f>
        <v>0</v>
      </c>
      <c r="EE22" s="47">
        <f>(LEN(CE22)-LEN(SUBSTITUTE(CE22,"X",)))*0.01</f>
        <v>0</v>
      </c>
      <c r="EF22" s="47">
        <f>(LEN(CE22)-LEN(SUBSTITUTE(CE22,"M",)))*0.01</f>
        <v>0</v>
      </c>
      <c r="EG22" s="47">
        <f>(LEN(CE22)-LEN(SUBSTITUTE(CE22,"K",)))*0.02</f>
        <v>0</v>
      </c>
      <c r="EH22" s="47">
        <f>(LEN(CE22)-LEN(SUBSTITUTE(CE22,"D",)))*0.02</f>
        <v>0</v>
      </c>
      <c r="EI22" s="47">
        <f>SUM(EA22:EH22)</f>
        <v>-0.03</v>
      </c>
      <c r="EJ22" s="47">
        <f>IF(A22=1,0.15,0)</f>
        <v>0</v>
      </c>
      <c r="EK22" s="47">
        <f>SUM(CN22,CU22,DE22,DJ22,DZ22,EI22,EJ22)</f>
        <v>0.57</v>
      </c>
      <c r="EL22" s="68">
        <f>C22</f>
        <v>22.78</v>
      </c>
      <c r="EM22" s="68">
        <f>SUM(O22:Q22)+R22+S22</f>
        <v>14.930000000000001</v>
      </c>
      <c r="EN22" s="58">
        <f>ROUND(18-(12*C22)/B22,2)</f>
        <v>2.38</v>
      </c>
      <c r="EO22" s="68">
        <f>IF(EN22&gt;7.5,7.5,IF(EN22&lt;0,0,EN22))</f>
        <v>2.38</v>
      </c>
      <c r="EP22" s="68">
        <f>SUM(EM22,EO22)</f>
        <v>17.310000000000002</v>
      </c>
    </row>
    <row r="23" spans="1:146" ht="13.5" customHeight="1">
      <c r="A23" s="61"/>
      <c r="B23" s="62">
        <v>17.5</v>
      </c>
      <c r="C23" s="63">
        <v>22.88</v>
      </c>
      <c r="D23" s="64">
        <v>4.1</v>
      </c>
      <c r="E23" s="64">
        <v>1.6</v>
      </c>
      <c r="F23" s="64">
        <v>1.2</v>
      </c>
      <c r="G23" s="65" t="s">
        <v>107</v>
      </c>
      <c r="H23" s="65" t="s">
        <v>119</v>
      </c>
      <c r="I23" s="66"/>
      <c r="J23" s="67">
        <v>8</v>
      </c>
      <c r="K23" s="5" t="s">
        <v>138</v>
      </c>
      <c r="L23" s="5" t="s">
        <v>20</v>
      </c>
      <c r="M23" s="5" t="s">
        <v>121</v>
      </c>
      <c r="N23" s="5" t="s">
        <v>122</v>
      </c>
      <c r="O23" s="68">
        <f>D23</f>
        <v>4.1</v>
      </c>
      <c r="P23" s="69">
        <f>D23</f>
        <v>4.1</v>
      </c>
      <c r="Q23" s="69">
        <f>D23</f>
        <v>4.1</v>
      </c>
      <c r="R23" s="68">
        <f>IF(V23&gt;3.75,3.75,V23)</f>
        <v>0.98</v>
      </c>
      <c r="S23" s="68">
        <f>IF(W23&gt;3.75,3.75,W23)</f>
        <v>0.95</v>
      </c>
      <c r="T23" s="70" t="str">
        <f>G23</f>
        <v>S</v>
      </c>
      <c r="U23" s="70" t="str">
        <f>H23</f>
        <v>TS</v>
      </c>
      <c r="V23" s="58">
        <f>ROUND(E23*CD23,2)</f>
        <v>0.98</v>
      </c>
      <c r="W23" s="58">
        <f>ROUND(F23*EK23,2)</f>
        <v>0.95</v>
      </c>
      <c r="X23" s="56" t="str">
        <f>IF(G23="","",G23)</f>
        <v>S</v>
      </c>
      <c r="Y23" s="47">
        <f>IF(LEN(X23)-LEN(SUBSTITUTE(X23,"b",))=0,0,1.05)</f>
        <v>0</v>
      </c>
      <c r="Z23" s="47">
        <f>IF(LEN(X23)-LEN(SUBSTITUTE(X23,"f",))=0,0,1.1)</f>
        <v>0</v>
      </c>
      <c r="AA23" s="47">
        <f>IF(LEN(X23)-LEN(SUBSTITUTE(X23,"H",))=0,0,0)</f>
        <v>0</v>
      </c>
      <c r="AB23" s="47">
        <f>IF(LEN(X23)-LEN(SUBSTITUTE(X23,"dF",))=0,0,0.36)</f>
        <v>0</v>
      </c>
      <c r="AC23" s="47">
        <f>IF(LEN(X23)-LEN(SUBSTITUTE(X23,"tF",))=0,0,0.53)</f>
        <v>0</v>
      </c>
      <c r="AD23" s="56">
        <f>IF(AB23+AC23=0,1,0)</f>
        <v>1</v>
      </c>
      <c r="AE23" s="47">
        <f>IF(LEN(X23)-LEN(SUBSTITUTE(X23,"F",))=0,0,0.19*AD23)</f>
        <v>0</v>
      </c>
      <c r="AF23" s="47">
        <f>(LEN(X23)-LEN(SUBSTITUTE(X23,"l",)))*1.09</f>
        <v>0</v>
      </c>
      <c r="AG23" s="47">
        <f>SUM(Y23:AC23,AE23,AF23)</f>
        <v>0</v>
      </c>
      <c r="AH23" s="71">
        <f>IF(LEN(X23)-LEN(SUBSTITUTE(X23,"o",))&gt;0,0,1)</f>
        <v>1</v>
      </c>
      <c r="AI23" s="47">
        <f>IF(LEN(X23)-LEN(SUBSTITUTE(X23,"3",))=0,0,1.05)</f>
        <v>0</v>
      </c>
      <c r="AJ23" s="47">
        <f>IF(LEN(X23)-LEN(SUBSTITUTE(X23,"5",))=0,0,1.2)</f>
        <v>0</v>
      </c>
      <c r="AK23" s="47">
        <f>IF(LEN(X23)-LEN(SUBSTITUTE(X23,"7",))=0,0,1.28)</f>
        <v>0</v>
      </c>
      <c r="AL23" s="47">
        <f>IF(LEN(X23)-LEN(SUBSTITUTE(X23,"9",))=0,0,1.37)</f>
        <v>0</v>
      </c>
      <c r="AM23" s="47">
        <f>IF(LEN(X23)-LEN(SUBSTITUTE(X23,"10",))=0,0,1.45)</f>
        <v>0</v>
      </c>
      <c r="AN23" s="47">
        <f>SUM(AI23:AM23)*AH23</f>
        <v>0</v>
      </c>
      <c r="AO23" s="71">
        <f>IF(LEN(X23)-LEN(SUBSTITUTE(X23,"o",))&gt;0,1,0)</f>
        <v>0</v>
      </c>
      <c r="AP23" s="47">
        <f>IF(LEN(X23)-LEN(SUBSTITUTE(X23,"3o",))=0,0,1.07)</f>
        <v>0</v>
      </c>
      <c r="AQ23" s="47">
        <f>IF(LEN(X23)-LEN(SUBSTITUTE(X23,"5o",))=0,0,1.16)</f>
        <v>0</v>
      </c>
      <c r="AR23" s="47">
        <f>IF(LEN(X23)-LEN(SUBSTITUTE(X23,"7o",))=0,0,1.24)</f>
        <v>0</v>
      </c>
      <c r="AS23" s="47">
        <f>IF(LEN(X23)-LEN(SUBSTITUTE(X23,"9o",))=0,0,1.33)</f>
        <v>0</v>
      </c>
      <c r="AT23" s="47">
        <f>IF(LEN(X23)-LEN(SUBSTITUTE(X23,"10o",))=0,0,1.41)</f>
        <v>0</v>
      </c>
      <c r="AU23" s="47">
        <f>IF(LEN(X23)-LEN(SUBSTITUTE(X23,"A",))=0,0,0)</f>
        <v>0</v>
      </c>
      <c r="AV23" s="47">
        <f>IF(LEN(X23)-LEN(SUBSTITUTE(X23,"B",))=0,0,0.04)</f>
        <v>0</v>
      </c>
      <c r="AW23" s="47">
        <f>IF(LEN(X23)-LEN(SUBSTITUTE(X23,"C",))=0,0,0.08)</f>
        <v>0</v>
      </c>
      <c r="AX23" s="47">
        <f>SUM(AP23:AW23)*AO23</f>
        <v>0</v>
      </c>
      <c r="AY23" s="47">
        <f>IF(LEN(X23)-LEN(SUBSTITUTE(X23,"p",))&lt;2,0,(LEN(X23)-LEN(SUBSTITUTE(X23,"p",))-1)*0.03)</f>
        <v>0</v>
      </c>
      <c r="AZ23" s="47">
        <f>IF(LEN(X23)-LEN(SUBSTITUTE(X23,"g",))=0,0,0.03)</f>
        <v>0</v>
      </c>
      <c r="BA23" s="47">
        <f>IF(LEN(X23)-LEN(SUBSTITUTE(X23,"G",))=0,0,0.08)</f>
        <v>0</v>
      </c>
      <c r="BB23" s="47">
        <f>(LEN(X23)-LEN(SUBSTITUTE(X23,"-",)))*0.09</f>
        <v>0</v>
      </c>
      <c r="BC23" s="47">
        <f>SUM(AY23:BB23)</f>
        <v>0</v>
      </c>
      <c r="BD23" s="60">
        <f>LEN(X23)-LEN(SUBSTITUTE(X23,"T",))</f>
        <v>0</v>
      </c>
      <c r="BE23" s="60">
        <f>LEN(X23)-LEN(SUBSTITUTE(X23,"Z",))</f>
        <v>0</v>
      </c>
      <c r="BF23" s="60">
        <f>LEN(X23)-LEN(SUBSTITUTE(X23,"S",))</f>
        <v>1</v>
      </c>
      <c r="BG23" s="60">
        <f>LEN(X23)-LEN(SUBSTITUTE(X23,"Y",))</f>
        <v>0</v>
      </c>
      <c r="BH23" s="60">
        <f>LEN(X23)-LEN(SUBSTITUTE(X23,"X",))</f>
        <v>0</v>
      </c>
      <c r="BI23" s="60">
        <f>LEN(X23)-LEN(SUBSTITUTE(X23,"M",))</f>
        <v>0</v>
      </c>
      <c r="BJ23" s="60">
        <f>LEN(X23)-LEN(SUBSTITUTE(X23,"K",))</f>
        <v>0</v>
      </c>
      <c r="BK23" s="60">
        <f>LEN(X23)-LEN(SUBSTITUTE(X23,"D",))</f>
        <v>0</v>
      </c>
      <c r="BL23" s="60">
        <f>SUM(BD23:BK23)</f>
        <v>1</v>
      </c>
      <c r="BM23" s="60">
        <f>IF(BL23=0,0,1)</f>
        <v>1</v>
      </c>
      <c r="BN23" s="47">
        <f>IF(BL23=1,0.6,0)</f>
        <v>0.6</v>
      </c>
      <c r="BO23" s="47">
        <f>IF(BL23=2,0.81,0)</f>
        <v>0</v>
      </c>
      <c r="BP23" s="47">
        <f>IF(BL23=3,1.01,0)</f>
        <v>0</v>
      </c>
      <c r="BQ23" s="47">
        <f>IF(BL23=4,1.15,0)</f>
        <v>0</v>
      </c>
      <c r="BR23" s="47">
        <f>IF(BL23=5,1.25,0)</f>
        <v>0</v>
      </c>
      <c r="BS23" s="47">
        <f>SUM(BN23:BR23)*BM23</f>
        <v>0.6</v>
      </c>
      <c r="BT23" s="47">
        <f>(LEN(X23)-LEN(SUBSTITUTE(X23,"T",)))*-0.03</f>
        <v>0</v>
      </c>
      <c r="BU23" s="47">
        <f>(LEN(X23)-LEN(SUBSTITUTE(X23,"Z",)))*0</f>
        <v>0</v>
      </c>
      <c r="BV23" s="47">
        <f>(LEN(X23)-LEN(SUBSTITUTE(X23,"S",)))*0.01</f>
        <v>0.01</v>
      </c>
      <c r="BW23" s="47">
        <f>(LEN(X23)-LEN(SUBSTITUTE(X23,"Y",)))*0.01</f>
        <v>0</v>
      </c>
      <c r="BX23" s="47">
        <f>(LEN(X23)-LEN(SUBSTITUTE(X23,"X",)))*0.01</f>
        <v>0</v>
      </c>
      <c r="BY23" s="47">
        <f>(LEN(X23)-LEN(SUBSTITUTE(X23,"M",)))*0.01</f>
        <v>0</v>
      </c>
      <c r="BZ23" s="47">
        <f>(LEN(X23)-LEN(SUBSTITUTE(X23,"K",)))*0.02</f>
        <v>0</v>
      </c>
      <c r="CA23" s="47">
        <f>(LEN(X23)-LEN(SUBSTITUTE(X23,"D",)))*0.02</f>
        <v>0</v>
      </c>
      <c r="CB23" s="47">
        <f>SUM(BT23:CA23)</f>
        <v>0.01</v>
      </c>
      <c r="CC23" s="47">
        <f>IF(A23=1,0.15,0)</f>
        <v>0</v>
      </c>
      <c r="CD23" s="47">
        <f>SUM(AG23,AN23,AX23,BC23,BS23,CB23,CC23)</f>
        <v>0.61</v>
      </c>
      <c r="CE23" s="56" t="str">
        <f>IF(H23="","",H23)</f>
        <v>TS</v>
      </c>
      <c r="CF23" s="47">
        <f>IF(LEN(CE23)-LEN(SUBSTITUTE(CE23,"b",))=0,0,1.05)</f>
        <v>0</v>
      </c>
      <c r="CG23" s="47">
        <f>IF(LEN(CE23)-LEN(SUBSTITUTE(CE23,"f",))=0,0,1.1)</f>
        <v>0</v>
      </c>
      <c r="CH23" s="47">
        <f>IF(LEN(CE23)-LEN(SUBSTITUTE(CE23,"H",))=0,0,0)</f>
        <v>0</v>
      </c>
      <c r="CI23" s="47">
        <f>IF(LEN(CE23)-LEN(SUBSTITUTE(CE23,"dF",))=0,0,0.36)</f>
        <v>0</v>
      </c>
      <c r="CJ23" s="47">
        <f>IF(LEN(CE23)-LEN(SUBSTITUTE(CE23,"tF",))=0,0,0.53)</f>
        <v>0</v>
      </c>
      <c r="CK23" s="56">
        <f>IF(CI23+CJ23=0,1,0)</f>
        <v>1</v>
      </c>
      <c r="CL23" s="47">
        <f>IF(LEN(CE23)-LEN(SUBSTITUTE(CE23,"F",))=0,0,0.19*CK23)</f>
        <v>0</v>
      </c>
      <c r="CM23" s="47">
        <f>(LEN(CE23)-LEN(SUBSTITUTE(CE23,"l",)))*1.09</f>
        <v>0</v>
      </c>
      <c r="CN23" s="47">
        <f>SUM(CF23:CJ23,CL23,CM23)</f>
        <v>0</v>
      </c>
      <c r="CO23" s="71">
        <f>IF(LEN(CE23)-LEN(SUBSTITUTE(CE23,"o",))&gt;0,0,1)</f>
        <v>1</v>
      </c>
      <c r="CP23" s="47">
        <f>IF(LEN(CE23)-LEN(SUBSTITUTE(CE23,"3",))=0,0,1.05)</f>
        <v>0</v>
      </c>
      <c r="CQ23" s="47">
        <f>IF(LEN(CE23)-LEN(SUBSTITUTE(CE23,"5",))=0,0,1.2)</f>
        <v>0</v>
      </c>
      <c r="CR23" s="47">
        <f>IF(LEN(CE23)-LEN(SUBSTITUTE(CE23,"7",))=0,0,1.28)</f>
        <v>0</v>
      </c>
      <c r="CS23" s="47">
        <f>IF(LEN(CE23)-LEN(SUBSTITUTE(CE23,"9",))=0,0,1.37)</f>
        <v>0</v>
      </c>
      <c r="CT23" s="47">
        <f>IF(LEN(CE23)-LEN(SUBSTITUTE(CE23,"10",))=0,0,1.45)</f>
        <v>0</v>
      </c>
      <c r="CU23" s="47">
        <f>SUM(CP23:CT23)*CO23</f>
        <v>0</v>
      </c>
      <c r="CV23" s="71">
        <f>IF(LEN(CE23)-LEN(SUBSTITUTE(CE23,"o",))&gt;0,1,0)</f>
        <v>0</v>
      </c>
      <c r="CW23" s="47">
        <f>IF(LEN(CE23)-LEN(SUBSTITUTE(CE23,"3o",))=0,0,1.07)</f>
        <v>0</v>
      </c>
      <c r="CX23" s="47">
        <f>IF(LEN(CE23)-LEN(SUBSTITUTE(CE23,"5o",))=0,0,1.16)</f>
        <v>0</v>
      </c>
      <c r="CY23" s="47">
        <f>IF(LEN(CE23)-LEN(SUBSTITUTE(CE23,"7o",))=0,0,1.24)</f>
        <v>0</v>
      </c>
      <c r="CZ23" s="47">
        <f>IF(LEN(CE23)-LEN(SUBSTITUTE(CE23,"9o",))=0,0,1.33)</f>
        <v>0</v>
      </c>
      <c r="DA23" s="47">
        <f>IF(LEN(CE23)-LEN(SUBSTITUTE(CE23,"10o",))=0,0,1.41)</f>
        <v>0</v>
      </c>
      <c r="DB23" s="47">
        <f>IF(LEN(CE23)-LEN(SUBSTITUTE(CE23,"A",))=0,0,0)</f>
        <v>0</v>
      </c>
      <c r="DC23" s="47">
        <f>IF(LEN(CE23)-LEN(SUBSTITUTE(CE23,"B",))=0,0,0.04)</f>
        <v>0</v>
      </c>
      <c r="DD23" s="47">
        <f>IF(LEN(CE23)-LEN(SUBSTITUTE(CE23,"C",))=0,0,0.08)</f>
        <v>0</v>
      </c>
      <c r="DE23" s="47">
        <f>SUM(CW23:DD23)*CV23</f>
        <v>0</v>
      </c>
      <c r="DF23" s="47">
        <f>IF(LEN(CE23)-LEN(SUBSTITUTE(CE23,"p",))&lt;2,0,(LEN(CE23)-LEN(SUBSTITUTE(CE23,"p",))-1)*0.03)</f>
        <v>0</v>
      </c>
      <c r="DG23" s="47">
        <f>IF(LEN(CE23)-LEN(SUBSTITUTE(CE23,"g",))=0,0,0.03)</f>
        <v>0</v>
      </c>
      <c r="DH23" s="47">
        <f>IF(LEN(CE23)-LEN(SUBSTITUTE(CE23,"G",))=0,0,0.08)</f>
        <v>0</v>
      </c>
      <c r="DI23" s="47">
        <f>(LEN(CE23)-LEN(SUBSTITUTE(CE23,"-",)))*0.09</f>
        <v>0</v>
      </c>
      <c r="DJ23" s="47">
        <f>SUM(DF23:DI23)</f>
        <v>0</v>
      </c>
      <c r="DK23" s="60">
        <f>LEN(CE23)-LEN(SUBSTITUTE(CE23,"T",))</f>
        <v>1</v>
      </c>
      <c r="DL23" s="60">
        <f>LEN(CE23)-LEN(SUBSTITUTE(CE23,"Z",))</f>
        <v>0</v>
      </c>
      <c r="DM23" s="60">
        <f>LEN(CE23)-LEN(SUBSTITUTE(CE23,"S",))</f>
        <v>1</v>
      </c>
      <c r="DN23" s="60">
        <f>LEN(CE23)-LEN(SUBSTITUTE(CE23,"Y",))</f>
        <v>0</v>
      </c>
      <c r="DO23" s="60">
        <f>LEN(CE23)-LEN(SUBSTITUTE(CE23,"X",))</f>
        <v>0</v>
      </c>
      <c r="DP23" s="60">
        <f>LEN(CE23)-LEN(SUBSTITUTE(CE23,"M",))</f>
        <v>0</v>
      </c>
      <c r="DQ23" s="60">
        <f>LEN(CE23)-LEN(SUBSTITUTE(CE23,"K",))</f>
        <v>0</v>
      </c>
      <c r="DR23" s="60">
        <f>LEN(CE23)-LEN(SUBSTITUTE(CE23,"D",))</f>
        <v>0</v>
      </c>
      <c r="DS23" s="60">
        <f>SUM(DK23:DR23)</f>
        <v>2</v>
      </c>
      <c r="DT23" s="60">
        <f>IF(DS23=0,0,1)</f>
        <v>1</v>
      </c>
      <c r="DU23" s="47">
        <f>IF(DS23=1,0.6,0)</f>
        <v>0</v>
      </c>
      <c r="DV23" s="47">
        <f>IF(DS23=2,0.81,0)</f>
        <v>0.81</v>
      </c>
      <c r="DW23" s="47">
        <f>IF(DS23=3,1.01,0)</f>
        <v>0</v>
      </c>
      <c r="DX23" s="47">
        <f>IF(DS23=4,1.15,0)</f>
        <v>0</v>
      </c>
      <c r="DY23" s="47">
        <f>IF(DS23=5,1.25,0)</f>
        <v>0</v>
      </c>
      <c r="DZ23" s="47">
        <f>SUM(DU23:DY23)*DT23</f>
        <v>0.81</v>
      </c>
      <c r="EA23" s="47">
        <f>(LEN(CE23)-LEN(SUBSTITUTE(CE23,"T",)))*-0.03</f>
        <v>-0.03</v>
      </c>
      <c r="EB23" s="47">
        <f>(LEN(CE23)-LEN(SUBSTITUTE(CE23,"Z",)))*0</f>
        <v>0</v>
      </c>
      <c r="EC23" s="47">
        <f>(LEN(CE23)-LEN(SUBSTITUTE(CE23,"S",)))*0.01</f>
        <v>0.01</v>
      </c>
      <c r="ED23" s="47">
        <f>(LEN(CE23)-LEN(SUBSTITUTE(CE23,"Y",)))*0.01</f>
        <v>0</v>
      </c>
      <c r="EE23" s="47">
        <f>(LEN(CE23)-LEN(SUBSTITUTE(CE23,"X",)))*0.01</f>
        <v>0</v>
      </c>
      <c r="EF23" s="47">
        <f>(LEN(CE23)-LEN(SUBSTITUTE(CE23,"M",)))*0.01</f>
        <v>0</v>
      </c>
      <c r="EG23" s="47">
        <f>(LEN(CE23)-LEN(SUBSTITUTE(CE23,"K",)))*0.02</f>
        <v>0</v>
      </c>
      <c r="EH23" s="47">
        <f>(LEN(CE23)-LEN(SUBSTITUTE(CE23,"D",)))*0.02</f>
        <v>0</v>
      </c>
      <c r="EI23" s="47">
        <f>SUM(EA23:EH23)</f>
        <v>-0.019999999999999997</v>
      </c>
      <c r="EJ23" s="47">
        <f>IF(A23=1,0.15,0)</f>
        <v>0</v>
      </c>
      <c r="EK23" s="47">
        <f>SUM(CN23,CU23,DE23,DJ23,DZ23,EI23,EJ23)</f>
        <v>0.79</v>
      </c>
      <c r="EL23" s="68">
        <f>C23</f>
        <v>22.88</v>
      </c>
      <c r="EM23" s="68">
        <f>SUM(O23:Q23)+R23+S23</f>
        <v>14.229999999999999</v>
      </c>
      <c r="EN23" s="58">
        <f>ROUND(18-(12*C23)/B23,2)</f>
        <v>2.31</v>
      </c>
      <c r="EO23" s="68">
        <f>IF(EN23&gt;7.5,7.5,IF(EN23&lt;0,0,EN23))</f>
        <v>2.31</v>
      </c>
      <c r="EP23" s="68">
        <f>SUM(EM23,EO23)</f>
        <v>16.54</v>
      </c>
    </row>
    <row r="24" spans="1:146" ht="13.5" customHeight="1">
      <c r="A24" s="61"/>
      <c r="B24" s="62">
        <v>17.5</v>
      </c>
      <c r="C24" s="63">
        <v>25.45</v>
      </c>
      <c r="D24" s="64">
        <v>3.9</v>
      </c>
      <c r="E24" s="64">
        <v>1.6</v>
      </c>
      <c r="F24" s="64">
        <v>1.5</v>
      </c>
      <c r="G24" s="65" t="s">
        <v>85</v>
      </c>
      <c r="H24" s="65" t="s">
        <v>139</v>
      </c>
      <c r="I24" s="66"/>
      <c r="J24" s="67">
        <v>9</v>
      </c>
      <c r="K24" s="5" t="s">
        <v>140</v>
      </c>
      <c r="L24" s="5" t="s">
        <v>15</v>
      </c>
      <c r="M24" s="5" t="s">
        <v>129</v>
      </c>
      <c r="N24" s="5" t="s">
        <v>130</v>
      </c>
      <c r="O24" s="68">
        <f>D24</f>
        <v>3.9</v>
      </c>
      <c r="P24" s="69">
        <f>D24</f>
        <v>3.9</v>
      </c>
      <c r="Q24" s="69">
        <f>D24</f>
        <v>3.9</v>
      </c>
      <c r="R24" s="68">
        <f>IF(V24&gt;3.75,3.75,V24)</f>
        <v>1.68</v>
      </c>
      <c r="S24" s="68">
        <f>IF(W24&gt;3.75,3.75,W24)</f>
        <v>2.51</v>
      </c>
      <c r="T24" s="70" t="str">
        <f>G24</f>
        <v>3</v>
      </c>
      <c r="U24" s="70" t="str">
        <f>H24</f>
        <v>fT</v>
      </c>
      <c r="V24" s="58">
        <f>ROUND(E24*CD24,2)</f>
        <v>1.68</v>
      </c>
      <c r="W24" s="58">
        <f>ROUND(F24*EK24,2)</f>
        <v>2.51</v>
      </c>
      <c r="X24" s="56" t="str">
        <f>IF(G24="","",G24)</f>
        <v>3</v>
      </c>
      <c r="Y24" s="47">
        <f>IF(LEN(X24)-LEN(SUBSTITUTE(X24,"b",))=0,0,1.05)</f>
        <v>0</v>
      </c>
      <c r="Z24" s="47">
        <f>IF(LEN(X24)-LEN(SUBSTITUTE(X24,"f",))=0,0,1.1)</f>
        <v>0</v>
      </c>
      <c r="AA24" s="47">
        <f>IF(LEN(X24)-LEN(SUBSTITUTE(X24,"H",))=0,0,0)</f>
        <v>0</v>
      </c>
      <c r="AB24" s="47">
        <f>IF(LEN(X24)-LEN(SUBSTITUTE(X24,"dF",))=0,0,0.36)</f>
        <v>0</v>
      </c>
      <c r="AC24" s="47">
        <f>IF(LEN(X24)-LEN(SUBSTITUTE(X24,"tF",))=0,0,0.53)</f>
        <v>0</v>
      </c>
      <c r="AD24" s="56">
        <f>IF(AB24+AC24=0,1,0)</f>
        <v>1</v>
      </c>
      <c r="AE24" s="47">
        <f>IF(LEN(X24)-LEN(SUBSTITUTE(X24,"F",))=0,0,0.19*AD24)</f>
        <v>0</v>
      </c>
      <c r="AF24" s="47">
        <f>(LEN(X24)-LEN(SUBSTITUTE(X24,"l",)))*1.09</f>
        <v>0</v>
      </c>
      <c r="AG24" s="47">
        <f>SUM(Y24:AC24,AE24,AF24)</f>
        <v>0</v>
      </c>
      <c r="AH24" s="71">
        <f>IF(LEN(X24)-LEN(SUBSTITUTE(X24,"o",))&gt;0,0,1)</f>
        <v>1</v>
      </c>
      <c r="AI24" s="47">
        <f>IF(LEN(X24)-LEN(SUBSTITUTE(X24,"3",))=0,0,1.05)</f>
        <v>1.05</v>
      </c>
      <c r="AJ24" s="47">
        <f>IF(LEN(X24)-LEN(SUBSTITUTE(X24,"5",))=0,0,1.2)</f>
        <v>0</v>
      </c>
      <c r="AK24" s="47">
        <f>IF(LEN(X24)-LEN(SUBSTITUTE(X24,"7",))=0,0,1.28)</f>
        <v>0</v>
      </c>
      <c r="AL24" s="47">
        <f>IF(LEN(X24)-LEN(SUBSTITUTE(X24,"9",))=0,0,1.37)</f>
        <v>0</v>
      </c>
      <c r="AM24" s="47">
        <f>IF(LEN(X24)-LEN(SUBSTITUTE(X24,"10",))=0,0,1.45)</f>
        <v>0</v>
      </c>
      <c r="AN24" s="47">
        <f>SUM(AI24:AM24)*AH24</f>
        <v>1.05</v>
      </c>
      <c r="AO24" s="71">
        <f>IF(LEN(X24)-LEN(SUBSTITUTE(X24,"o",))&gt;0,1,0)</f>
        <v>0</v>
      </c>
      <c r="AP24" s="47">
        <f>IF(LEN(X24)-LEN(SUBSTITUTE(X24,"3o",))=0,0,1.07)</f>
        <v>0</v>
      </c>
      <c r="AQ24" s="47">
        <f>IF(LEN(X24)-LEN(SUBSTITUTE(X24,"5o",))=0,0,1.16)</f>
        <v>0</v>
      </c>
      <c r="AR24" s="47">
        <f>IF(LEN(X24)-LEN(SUBSTITUTE(X24,"7o",))=0,0,1.24)</f>
        <v>0</v>
      </c>
      <c r="AS24" s="47">
        <f>IF(LEN(X24)-LEN(SUBSTITUTE(X24,"9o",))=0,0,1.33)</f>
        <v>0</v>
      </c>
      <c r="AT24" s="47">
        <f>IF(LEN(X24)-LEN(SUBSTITUTE(X24,"10o",))=0,0,1.41)</f>
        <v>0</v>
      </c>
      <c r="AU24" s="47">
        <f>IF(LEN(X24)-LEN(SUBSTITUTE(X24,"A",))=0,0,0)</f>
        <v>0</v>
      </c>
      <c r="AV24" s="47">
        <f>IF(LEN(X24)-LEN(SUBSTITUTE(X24,"B",))=0,0,0.04)</f>
        <v>0</v>
      </c>
      <c r="AW24" s="47">
        <f>IF(LEN(X24)-LEN(SUBSTITUTE(X24,"C",))=0,0,0.08)</f>
        <v>0</v>
      </c>
      <c r="AX24" s="47">
        <f>SUM(AP24:AW24)*AO24</f>
        <v>0</v>
      </c>
      <c r="AY24" s="47">
        <f>IF(LEN(X24)-LEN(SUBSTITUTE(X24,"p",))&lt;2,0,(LEN(X24)-LEN(SUBSTITUTE(X24,"p",))-1)*0.03)</f>
        <v>0</v>
      </c>
      <c r="AZ24" s="47">
        <f>IF(LEN(X24)-LEN(SUBSTITUTE(X24,"g",))=0,0,0.03)</f>
        <v>0</v>
      </c>
      <c r="BA24" s="47">
        <f>IF(LEN(X24)-LEN(SUBSTITUTE(X24,"G",))=0,0,0.08)</f>
        <v>0</v>
      </c>
      <c r="BB24" s="47">
        <f>(LEN(X24)-LEN(SUBSTITUTE(X24,"-",)))*0.09</f>
        <v>0</v>
      </c>
      <c r="BC24" s="47">
        <f>SUM(AY24:BB24)</f>
        <v>0</v>
      </c>
      <c r="BD24" s="60">
        <f>LEN(X24)-LEN(SUBSTITUTE(X24,"T",))</f>
        <v>0</v>
      </c>
      <c r="BE24" s="60">
        <f>LEN(X24)-LEN(SUBSTITUTE(X24,"Z",))</f>
        <v>0</v>
      </c>
      <c r="BF24" s="60">
        <f>LEN(X24)-LEN(SUBSTITUTE(X24,"S",))</f>
        <v>0</v>
      </c>
      <c r="BG24" s="60">
        <f>LEN(X24)-LEN(SUBSTITUTE(X24,"Y",))</f>
        <v>0</v>
      </c>
      <c r="BH24" s="60">
        <f>LEN(X24)-LEN(SUBSTITUTE(X24,"X",))</f>
        <v>0</v>
      </c>
      <c r="BI24" s="60">
        <f>LEN(X24)-LEN(SUBSTITUTE(X24,"M",))</f>
        <v>0</v>
      </c>
      <c r="BJ24" s="60">
        <f>LEN(X24)-LEN(SUBSTITUTE(X24,"K",))</f>
        <v>0</v>
      </c>
      <c r="BK24" s="60">
        <f>LEN(X24)-LEN(SUBSTITUTE(X24,"D",))</f>
        <v>0</v>
      </c>
      <c r="BL24" s="60">
        <f>SUM(BD24:BK24)</f>
        <v>0</v>
      </c>
      <c r="BM24" s="60">
        <f>IF(BL24=0,0,1)</f>
        <v>0</v>
      </c>
      <c r="BN24" s="47">
        <f>IF(BL24=1,0.6,0)</f>
        <v>0</v>
      </c>
      <c r="BO24" s="47">
        <f>IF(BL24=2,0.81,0)</f>
        <v>0</v>
      </c>
      <c r="BP24" s="47">
        <f>IF(BL24=3,1.01,0)</f>
        <v>0</v>
      </c>
      <c r="BQ24" s="47">
        <f>IF(BL24=4,1.15,0)</f>
        <v>0</v>
      </c>
      <c r="BR24" s="47">
        <f>IF(BL24=5,1.25,0)</f>
        <v>0</v>
      </c>
      <c r="BS24" s="47">
        <f>SUM(BN24:BR24)*BM24</f>
        <v>0</v>
      </c>
      <c r="BT24" s="47">
        <f>(LEN(X24)-LEN(SUBSTITUTE(X24,"T",)))*-0.03</f>
        <v>0</v>
      </c>
      <c r="BU24" s="47">
        <f>(LEN(X24)-LEN(SUBSTITUTE(X24,"Z",)))*0</f>
        <v>0</v>
      </c>
      <c r="BV24" s="47">
        <f>(LEN(X24)-LEN(SUBSTITUTE(X24,"S",)))*0.01</f>
        <v>0</v>
      </c>
      <c r="BW24" s="47">
        <f>(LEN(X24)-LEN(SUBSTITUTE(X24,"Y",)))*0.01</f>
        <v>0</v>
      </c>
      <c r="BX24" s="47">
        <f>(LEN(X24)-LEN(SUBSTITUTE(X24,"X",)))*0.01</f>
        <v>0</v>
      </c>
      <c r="BY24" s="47">
        <f>(LEN(X24)-LEN(SUBSTITUTE(X24,"M",)))*0.01</f>
        <v>0</v>
      </c>
      <c r="BZ24" s="47">
        <f>(LEN(X24)-LEN(SUBSTITUTE(X24,"K",)))*0.02</f>
        <v>0</v>
      </c>
      <c r="CA24" s="47">
        <f>(LEN(X24)-LEN(SUBSTITUTE(X24,"D",)))*0.02</f>
        <v>0</v>
      </c>
      <c r="CB24" s="47">
        <f>SUM(BT24:CA24)</f>
        <v>0</v>
      </c>
      <c r="CC24" s="47">
        <f>IF(A24=1,0.15,0)</f>
        <v>0</v>
      </c>
      <c r="CD24" s="47">
        <f>SUM(AG24,AN24,AX24,BC24,BS24,CB24,CC24)</f>
        <v>1.05</v>
      </c>
      <c r="CE24" s="56" t="str">
        <f>IF(H24="","",H24)</f>
        <v>fT</v>
      </c>
      <c r="CF24" s="47">
        <f>IF(LEN(CE24)-LEN(SUBSTITUTE(CE24,"b",))=0,0,1.05)</f>
        <v>0</v>
      </c>
      <c r="CG24" s="47">
        <f>IF(LEN(CE24)-LEN(SUBSTITUTE(CE24,"f",))=0,0,1.1)</f>
        <v>1.1</v>
      </c>
      <c r="CH24" s="47">
        <f>IF(LEN(CE24)-LEN(SUBSTITUTE(CE24,"H",))=0,0,0)</f>
        <v>0</v>
      </c>
      <c r="CI24" s="47">
        <f>IF(LEN(CE24)-LEN(SUBSTITUTE(CE24,"dF",))=0,0,0.36)</f>
        <v>0</v>
      </c>
      <c r="CJ24" s="47">
        <f>IF(LEN(CE24)-LEN(SUBSTITUTE(CE24,"tF",))=0,0,0.53)</f>
        <v>0</v>
      </c>
      <c r="CK24" s="56">
        <f>IF(CI24+CJ24=0,1,0)</f>
        <v>1</v>
      </c>
      <c r="CL24" s="47">
        <f>IF(LEN(CE24)-LEN(SUBSTITUTE(CE24,"F",))=0,0,0.19*CK24)</f>
        <v>0</v>
      </c>
      <c r="CM24" s="47">
        <f>(LEN(CE24)-LEN(SUBSTITUTE(CE24,"l",)))*1.09</f>
        <v>0</v>
      </c>
      <c r="CN24" s="47">
        <f>SUM(CF24:CJ24,CL24,CM24)</f>
        <v>1.1</v>
      </c>
      <c r="CO24" s="71">
        <f>IF(LEN(CE24)-LEN(SUBSTITUTE(CE24,"o",))&gt;0,0,1)</f>
        <v>1</v>
      </c>
      <c r="CP24" s="47">
        <f>IF(LEN(CE24)-LEN(SUBSTITUTE(CE24,"3",))=0,0,1.05)</f>
        <v>0</v>
      </c>
      <c r="CQ24" s="47">
        <f>IF(LEN(CE24)-LEN(SUBSTITUTE(CE24,"5",))=0,0,1.2)</f>
        <v>0</v>
      </c>
      <c r="CR24" s="47">
        <f>IF(LEN(CE24)-LEN(SUBSTITUTE(CE24,"7",))=0,0,1.28)</f>
        <v>0</v>
      </c>
      <c r="CS24" s="47">
        <f>IF(LEN(CE24)-LEN(SUBSTITUTE(CE24,"9",))=0,0,1.37)</f>
        <v>0</v>
      </c>
      <c r="CT24" s="47">
        <f>IF(LEN(CE24)-LEN(SUBSTITUTE(CE24,"10",))=0,0,1.45)</f>
        <v>0</v>
      </c>
      <c r="CU24" s="47">
        <f>SUM(CP24:CT24)*CO24</f>
        <v>0</v>
      </c>
      <c r="CV24" s="71">
        <f>IF(LEN(CE24)-LEN(SUBSTITUTE(CE24,"o",))&gt;0,1,0)</f>
        <v>0</v>
      </c>
      <c r="CW24" s="47">
        <f>IF(LEN(CE24)-LEN(SUBSTITUTE(CE24,"3o",))=0,0,1.07)</f>
        <v>0</v>
      </c>
      <c r="CX24" s="47">
        <f>IF(LEN(CE24)-LEN(SUBSTITUTE(CE24,"5o",))=0,0,1.16)</f>
        <v>0</v>
      </c>
      <c r="CY24" s="47">
        <f>IF(LEN(CE24)-LEN(SUBSTITUTE(CE24,"7o",))=0,0,1.24)</f>
        <v>0</v>
      </c>
      <c r="CZ24" s="47">
        <f>IF(LEN(CE24)-LEN(SUBSTITUTE(CE24,"9o",))=0,0,1.33)</f>
        <v>0</v>
      </c>
      <c r="DA24" s="47">
        <f>IF(LEN(CE24)-LEN(SUBSTITUTE(CE24,"10o",))=0,0,1.41)</f>
        <v>0</v>
      </c>
      <c r="DB24" s="47">
        <f>IF(LEN(CE24)-LEN(SUBSTITUTE(CE24,"A",))=0,0,0)</f>
        <v>0</v>
      </c>
      <c r="DC24" s="47">
        <f>IF(LEN(CE24)-LEN(SUBSTITUTE(CE24,"B",))=0,0,0.04)</f>
        <v>0</v>
      </c>
      <c r="DD24" s="47">
        <f>IF(LEN(CE24)-LEN(SUBSTITUTE(CE24,"C",))=0,0,0.08)</f>
        <v>0</v>
      </c>
      <c r="DE24" s="47">
        <f>SUM(CW24:DD24)*CV24</f>
        <v>0</v>
      </c>
      <c r="DF24" s="47">
        <f>IF(LEN(CE24)-LEN(SUBSTITUTE(CE24,"p",))&lt;2,0,(LEN(CE24)-LEN(SUBSTITUTE(CE24,"p",))-1)*0.03)</f>
        <v>0</v>
      </c>
      <c r="DG24" s="47">
        <f>IF(LEN(CE24)-LEN(SUBSTITUTE(CE24,"g",))=0,0,0.03)</f>
        <v>0</v>
      </c>
      <c r="DH24" s="47">
        <f>IF(LEN(CE24)-LEN(SUBSTITUTE(CE24,"G",))=0,0,0.08)</f>
        <v>0</v>
      </c>
      <c r="DI24" s="47">
        <f>(LEN(CE24)-LEN(SUBSTITUTE(CE24,"-",)))*0.09</f>
        <v>0</v>
      </c>
      <c r="DJ24" s="47">
        <f>SUM(DF24:DI24)</f>
        <v>0</v>
      </c>
      <c r="DK24" s="60">
        <f>LEN(CE24)-LEN(SUBSTITUTE(CE24,"T",))</f>
        <v>1</v>
      </c>
      <c r="DL24" s="60">
        <f>LEN(CE24)-LEN(SUBSTITUTE(CE24,"Z",))</f>
        <v>0</v>
      </c>
      <c r="DM24" s="60">
        <f>LEN(CE24)-LEN(SUBSTITUTE(CE24,"S",))</f>
        <v>0</v>
      </c>
      <c r="DN24" s="60">
        <f>LEN(CE24)-LEN(SUBSTITUTE(CE24,"Y",))</f>
        <v>0</v>
      </c>
      <c r="DO24" s="60">
        <f>LEN(CE24)-LEN(SUBSTITUTE(CE24,"X",))</f>
        <v>0</v>
      </c>
      <c r="DP24" s="60">
        <f>LEN(CE24)-LEN(SUBSTITUTE(CE24,"M",))</f>
        <v>0</v>
      </c>
      <c r="DQ24" s="60">
        <f>LEN(CE24)-LEN(SUBSTITUTE(CE24,"K",))</f>
        <v>0</v>
      </c>
      <c r="DR24" s="60">
        <f>LEN(CE24)-LEN(SUBSTITUTE(CE24,"D",))</f>
        <v>0</v>
      </c>
      <c r="DS24" s="60">
        <f>SUM(DK24:DR24)</f>
        <v>1</v>
      </c>
      <c r="DT24" s="60">
        <f>IF(DS24=0,0,1)</f>
        <v>1</v>
      </c>
      <c r="DU24" s="47">
        <f>IF(DS24=1,0.6,0)</f>
        <v>0.6</v>
      </c>
      <c r="DV24" s="47">
        <f>IF(DS24=2,0.81,0)</f>
        <v>0</v>
      </c>
      <c r="DW24" s="47">
        <f>IF(DS24=3,1.01,0)</f>
        <v>0</v>
      </c>
      <c r="DX24" s="47">
        <f>IF(DS24=4,1.15,0)</f>
        <v>0</v>
      </c>
      <c r="DY24" s="47">
        <f>IF(DS24=5,1.25,0)</f>
        <v>0</v>
      </c>
      <c r="DZ24" s="47">
        <f>SUM(DU24:DY24)*DT24</f>
        <v>0.6</v>
      </c>
      <c r="EA24" s="47">
        <f>(LEN(CE24)-LEN(SUBSTITUTE(CE24,"T",)))*-0.03</f>
        <v>-0.03</v>
      </c>
      <c r="EB24" s="47">
        <f>(LEN(CE24)-LEN(SUBSTITUTE(CE24,"Z",)))*0</f>
        <v>0</v>
      </c>
      <c r="EC24" s="47">
        <f>(LEN(CE24)-LEN(SUBSTITUTE(CE24,"S",)))*0.01</f>
        <v>0</v>
      </c>
      <c r="ED24" s="47">
        <f>(LEN(CE24)-LEN(SUBSTITUTE(CE24,"Y",)))*0.01</f>
        <v>0</v>
      </c>
      <c r="EE24" s="47">
        <f>(LEN(CE24)-LEN(SUBSTITUTE(CE24,"X",)))*0.01</f>
        <v>0</v>
      </c>
      <c r="EF24" s="47">
        <f>(LEN(CE24)-LEN(SUBSTITUTE(CE24,"M",)))*0.01</f>
        <v>0</v>
      </c>
      <c r="EG24" s="47">
        <f>(LEN(CE24)-LEN(SUBSTITUTE(CE24,"K",)))*0.02</f>
        <v>0</v>
      </c>
      <c r="EH24" s="47">
        <f>(LEN(CE24)-LEN(SUBSTITUTE(CE24,"D",)))*0.02</f>
        <v>0</v>
      </c>
      <c r="EI24" s="47">
        <f>SUM(EA24:EH24)</f>
        <v>-0.03</v>
      </c>
      <c r="EJ24" s="47">
        <f>IF(A24=1,0.15,0)</f>
        <v>0</v>
      </c>
      <c r="EK24" s="47">
        <f>SUM(CN24,CU24,DE24,DJ24,DZ24,EI24,EJ24)</f>
        <v>1.6700000000000002</v>
      </c>
      <c r="EL24" s="68">
        <f>C24</f>
        <v>25.45</v>
      </c>
      <c r="EM24" s="68">
        <f>SUM(O24:Q24)+R24+S24</f>
        <v>15.889999999999999</v>
      </c>
      <c r="EN24" s="58">
        <f>ROUND(18-(12*C24)/B24,2)</f>
        <v>0.55</v>
      </c>
      <c r="EO24" s="68">
        <f>IF(EN24&gt;7.5,7.5,IF(EN24&lt;0,0,EN24))</f>
        <v>0.55</v>
      </c>
      <c r="EP24" s="68">
        <f>SUM(EM24,EO24)</f>
        <v>16.439999999999998</v>
      </c>
    </row>
    <row r="25" spans="1:146" ht="13.5" customHeight="1">
      <c r="A25" s="61"/>
      <c r="B25" s="62">
        <v>17.5</v>
      </c>
      <c r="C25" s="63">
        <v>23.91</v>
      </c>
      <c r="D25" s="64">
        <v>4.1</v>
      </c>
      <c r="E25" s="64">
        <v>1.6</v>
      </c>
      <c r="F25" s="64">
        <v>1.3</v>
      </c>
      <c r="G25" s="65" t="s">
        <v>119</v>
      </c>
      <c r="H25" s="65" t="s">
        <v>131</v>
      </c>
      <c r="I25" s="66"/>
      <c r="J25" s="67">
        <v>10</v>
      </c>
      <c r="K25" s="5" t="s">
        <v>141</v>
      </c>
      <c r="L25" s="5" t="s">
        <v>33</v>
      </c>
      <c r="M25" s="5" t="s">
        <v>142</v>
      </c>
      <c r="N25" s="5" t="s">
        <v>143</v>
      </c>
      <c r="O25" s="68">
        <f>D25</f>
        <v>4.1</v>
      </c>
      <c r="P25" s="69">
        <f>D25</f>
        <v>4.1</v>
      </c>
      <c r="Q25" s="69">
        <f>D25</f>
        <v>4.1</v>
      </c>
      <c r="R25" s="68">
        <f>IF(V25&gt;3.75,3.75,V25)</f>
        <v>1.26</v>
      </c>
      <c r="S25" s="68">
        <f>IF(W25&gt;3.75,3.75,W25)</f>
        <v>1.2</v>
      </c>
      <c r="T25" s="70" t="str">
        <f>G25</f>
        <v>TS</v>
      </c>
      <c r="U25" s="70" t="str">
        <f>H25</f>
        <v>TTT</v>
      </c>
      <c r="V25" s="58">
        <f>ROUND(E25*CD25,2)</f>
        <v>1.26</v>
      </c>
      <c r="W25" s="58">
        <f>ROUND(F25*EK25,2)</f>
        <v>1.2</v>
      </c>
      <c r="X25" s="56" t="str">
        <f>IF(G25="","",G25)</f>
        <v>TS</v>
      </c>
      <c r="Y25" s="47">
        <f>IF(LEN(X25)-LEN(SUBSTITUTE(X25,"b",))=0,0,1.05)</f>
        <v>0</v>
      </c>
      <c r="Z25" s="47">
        <f>IF(LEN(X25)-LEN(SUBSTITUTE(X25,"f",))=0,0,1.1)</f>
        <v>0</v>
      </c>
      <c r="AA25" s="47">
        <f>IF(LEN(X25)-LEN(SUBSTITUTE(X25,"H",))=0,0,0)</f>
        <v>0</v>
      </c>
      <c r="AB25" s="47">
        <f>IF(LEN(X25)-LEN(SUBSTITUTE(X25,"dF",))=0,0,0.36)</f>
        <v>0</v>
      </c>
      <c r="AC25" s="47">
        <f>IF(LEN(X25)-LEN(SUBSTITUTE(X25,"tF",))=0,0,0.53)</f>
        <v>0</v>
      </c>
      <c r="AD25" s="56">
        <f>IF(AB25+AC25=0,1,0)</f>
        <v>1</v>
      </c>
      <c r="AE25" s="47">
        <f>IF(LEN(X25)-LEN(SUBSTITUTE(X25,"F",))=0,0,0.19*AD25)</f>
        <v>0</v>
      </c>
      <c r="AF25" s="47">
        <f>(LEN(X25)-LEN(SUBSTITUTE(X25,"l",)))*1.09</f>
        <v>0</v>
      </c>
      <c r="AG25" s="47">
        <f>SUM(Y25:AC25,AE25,AF25)</f>
        <v>0</v>
      </c>
      <c r="AH25" s="71">
        <f>IF(LEN(X25)-LEN(SUBSTITUTE(X25,"o",))&gt;0,0,1)</f>
        <v>1</v>
      </c>
      <c r="AI25" s="47">
        <f>IF(LEN(X25)-LEN(SUBSTITUTE(X25,"3",))=0,0,1.05)</f>
        <v>0</v>
      </c>
      <c r="AJ25" s="47">
        <f>IF(LEN(X25)-LEN(SUBSTITUTE(X25,"5",))=0,0,1.2)</f>
        <v>0</v>
      </c>
      <c r="AK25" s="47">
        <f>IF(LEN(X25)-LEN(SUBSTITUTE(X25,"7",))=0,0,1.28)</f>
        <v>0</v>
      </c>
      <c r="AL25" s="47">
        <f>IF(LEN(X25)-LEN(SUBSTITUTE(X25,"9",))=0,0,1.37)</f>
        <v>0</v>
      </c>
      <c r="AM25" s="47">
        <f>IF(LEN(X25)-LEN(SUBSTITUTE(X25,"10",))=0,0,1.45)</f>
        <v>0</v>
      </c>
      <c r="AN25" s="47">
        <f>SUM(AI25:AM25)*AH25</f>
        <v>0</v>
      </c>
      <c r="AO25" s="71">
        <f>IF(LEN(X25)-LEN(SUBSTITUTE(X25,"o",))&gt;0,1,0)</f>
        <v>0</v>
      </c>
      <c r="AP25" s="47">
        <f>IF(LEN(X25)-LEN(SUBSTITUTE(X25,"3o",))=0,0,1.07)</f>
        <v>0</v>
      </c>
      <c r="AQ25" s="47">
        <f>IF(LEN(X25)-LEN(SUBSTITUTE(X25,"5o",))=0,0,1.16)</f>
        <v>0</v>
      </c>
      <c r="AR25" s="47">
        <f>IF(LEN(X25)-LEN(SUBSTITUTE(X25,"7o",))=0,0,1.24)</f>
        <v>0</v>
      </c>
      <c r="AS25" s="47">
        <f>IF(LEN(X25)-LEN(SUBSTITUTE(X25,"9o",))=0,0,1.33)</f>
        <v>0</v>
      </c>
      <c r="AT25" s="47">
        <f>IF(LEN(X25)-LEN(SUBSTITUTE(X25,"10o",))=0,0,1.41)</f>
        <v>0</v>
      </c>
      <c r="AU25" s="47">
        <f>IF(LEN(X25)-LEN(SUBSTITUTE(X25,"A",))=0,0,0)</f>
        <v>0</v>
      </c>
      <c r="AV25" s="47">
        <f>IF(LEN(X25)-LEN(SUBSTITUTE(X25,"B",))=0,0,0.04)</f>
        <v>0</v>
      </c>
      <c r="AW25" s="47">
        <f>IF(LEN(X25)-LEN(SUBSTITUTE(X25,"C",))=0,0,0.08)</f>
        <v>0</v>
      </c>
      <c r="AX25" s="47">
        <f>SUM(AP25:AW25)*AO25</f>
        <v>0</v>
      </c>
      <c r="AY25" s="47">
        <f>IF(LEN(X25)-LEN(SUBSTITUTE(X25,"p",))&lt;2,0,(LEN(X25)-LEN(SUBSTITUTE(X25,"p",))-1)*0.03)</f>
        <v>0</v>
      </c>
      <c r="AZ25" s="47">
        <f>IF(LEN(X25)-LEN(SUBSTITUTE(X25,"g",))=0,0,0.03)</f>
        <v>0</v>
      </c>
      <c r="BA25" s="47">
        <f>IF(LEN(X25)-LEN(SUBSTITUTE(X25,"G",))=0,0,0.08)</f>
        <v>0</v>
      </c>
      <c r="BB25" s="47">
        <f>(LEN(X25)-LEN(SUBSTITUTE(X25,"-",)))*0.09</f>
        <v>0</v>
      </c>
      <c r="BC25" s="47">
        <f>SUM(AY25:BB25)</f>
        <v>0</v>
      </c>
      <c r="BD25" s="60">
        <f>LEN(X25)-LEN(SUBSTITUTE(X25,"T",))</f>
        <v>1</v>
      </c>
      <c r="BE25" s="60">
        <f>LEN(X25)-LEN(SUBSTITUTE(X25,"Z",))</f>
        <v>0</v>
      </c>
      <c r="BF25" s="60">
        <f>LEN(X25)-LEN(SUBSTITUTE(X25,"S",))</f>
        <v>1</v>
      </c>
      <c r="BG25" s="60">
        <f>LEN(X25)-LEN(SUBSTITUTE(X25,"Y",))</f>
        <v>0</v>
      </c>
      <c r="BH25" s="60">
        <f>LEN(X25)-LEN(SUBSTITUTE(X25,"X",))</f>
        <v>0</v>
      </c>
      <c r="BI25" s="60">
        <f>LEN(X25)-LEN(SUBSTITUTE(X25,"M",))</f>
        <v>0</v>
      </c>
      <c r="BJ25" s="60">
        <f>LEN(X25)-LEN(SUBSTITUTE(X25,"K",))</f>
        <v>0</v>
      </c>
      <c r="BK25" s="60">
        <f>LEN(X25)-LEN(SUBSTITUTE(X25,"D",))</f>
        <v>0</v>
      </c>
      <c r="BL25" s="60">
        <f>SUM(BD25:BK25)</f>
        <v>2</v>
      </c>
      <c r="BM25" s="60">
        <f>IF(BL25=0,0,1)</f>
        <v>1</v>
      </c>
      <c r="BN25" s="47">
        <f>IF(BL25=1,0.6,0)</f>
        <v>0</v>
      </c>
      <c r="BO25" s="47">
        <f>IF(BL25=2,0.81,0)</f>
        <v>0.81</v>
      </c>
      <c r="BP25" s="47">
        <f>IF(BL25=3,1.01,0)</f>
        <v>0</v>
      </c>
      <c r="BQ25" s="47">
        <f>IF(BL25=4,1.15,0)</f>
        <v>0</v>
      </c>
      <c r="BR25" s="47">
        <f>IF(BL25=5,1.25,0)</f>
        <v>0</v>
      </c>
      <c r="BS25" s="47">
        <f>SUM(BN25:BR25)*BM25</f>
        <v>0.81</v>
      </c>
      <c r="BT25" s="47">
        <f>(LEN(X25)-LEN(SUBSTITUTE(X25,"T",)))*-0.03</f>
        <v>-0.03</v>
      </c>
      <c r="BU25" s="47">
        <f>(LEN(X25)-LEN(SUBSTITUTE(X25,"Z",)))*0</f>
        <v>0</v>
      </c>
      <c r="BV25" s="47">
        <f>(LEN(X25)-LEN(SUBSTITUTE(X25,"S",)))*0.01</f>
        <v>0.01</v>
      </c>
      <c r="BW25" s="47">
        <f>(LEN(X25)-LEN(SUBSTITUTE(X25,"Y",)))*0.01</f>
        <v>0</v>
      </c>
      <c r="BX25" s="47">
        <f>(LEN(X25)-LEN(SUBSTITUTE(X25,"X",)))*0.01</f>
        <v>0</v>
      </c>
      <c r="BY25" s="47">
        <f>(LEN(X25)-LEN(SUBSTITUTE(X25,"M",)))*0.01</f>
        <v>0</v>
      </c>
      <c r="BZ25" s="47">
        <f>(LEN(X25)-LEN(SUBSTITUTE(X25,"K",)))*0.02</f>
        <v>0</v>
      </c>
      <c r="CA25" s="47">
        <f>(LEN(X25)-LEN(SUBSTITUTE(X25,"D",)))*0.02</f>
        <v>0</v>
      </c>
      <c r="CB25" s="47">
        <f>SUM(BT25:CA25)</f>
        <v>-0.019999999999999997</v>
      </c>
      <c r="CC25" s="47">
        <f>IF(A25=1,0.15,0)</f>
        <v>0</v>
      </c>
      <c r="CD25" s="47">
        <f>SUM(AG25,AN25,AX25,BC25,BS25,CB25,CC25)</f>
        <v>0.79</v>
      </c>
      <c r="CE25" s="56" t="str">
        <f>IF(H25="","",H25)</f>
        <v>TTT</v>
      </c>
      <c r="CF25" s="47">
        <f>IF(LEN(CE25)-LEN(SUBSTITUTE(CE25,"b",))=0,0,1.05)</f>
        <v>0</v>
      </c>
      <c r="CG25" s="47">
        <f>IF(LEN(CE25)-LEN(SUBSTITUTE(CE25,"f",))=0,0,1.1)</f>
        <v>0</v>
      </c>
      <c r="CH25" s="47">
        <f>IF(LEN(CE25)-LEN(SUBSTITUTE(CE25,"H",))=0,0,0)</f>
        <v>0</v>
      </c>
      <c r="CI25" s="47">
        <f>IF(LEN(CE25)-LEN(SUBSTITUTE(CE25,"dF",))=0,0,0.36)</f>
        <v>0</v>
      </c>
      <c r="CJ25" s="47">
        <f>IF(LEN(CE25)-LEN(SUBSTITUTE(CE25,"tF",))=0,0,0.53)</f>
        <v>0</v>
      </c>
      <c r="CK25" s="56">
        <f>IF(CI25+CJ25=0,1,0)</f>
        <v>1</v>
      </c>
      <c r="CL25" s="47">
        <f>IF(LEN(CE25)-LEN(SUBSTITUTE(CE25,"F",))=0,0,0.19*CK25)</f>
        <v>0</v>
      </c>
      <c r="CM25" s="47">
        <f>(LEN(CE25)-LEN(SUBSTITUTE(CE25,"l",)))*1.09</f>
        <v>0</v>
      </c>
      <c r="CN25" s="47">
        <f>SUM(CF25:CJ25,CL25,CM25)</f>
        <v>0</v>
      </c>
      <c r="CO25" s="71">
        <f>IF(LEN(CE25)-LEN(SUBSTITUTE(CE25,"o",))&gt;0,0,1)</f>
        <v>1</v>
      </c>
      <c r="CP25" s="47">
        <f>IF(LEN(CE25)-LEN(SUBSTITUTE(CE25,"3",))=0,0,1.05)</f>
        <v>0</v>
      </c>
      <c r="CQ25" s="47">
        <f>IF(LEN(CE25)-LEN(SUBSTITUTE(CE25,"5",))=0,0,1.2)</f>
        <v>0</v>
      </c>
      <c r="CR25" s="47">
        <f>IF(LEN(CE25)-LEN(SUBSTITUTE(CE25,"7",))=0,0,1.28)</f>
        <v>0</v>
      </c>
      <c r="CS25" s="47">
        <f>IF(LEN(CE25)-LEN(SUBSTITUTE(CE25,"9",))=0,0,1.37)</f>
        <v>0</v>
      </c>
      <c r="CT25" s="47">
        <f>IF(LEN(CE25)-LEN(SUBSTITUTE(CE25,"10",))=0,0,1.45)</f>
        <v>0</v>
      </c>
      <c r="CU25" s="47">
        <f>SUM(CP25:CT25)*CO25</f>
        <v>0</v>
      </c>
      <c r="CV25" s="71">
        <f>IF(LEN(CE25)-LEN(SUBSTITUTE(CE25,"o",))&gt;0,1,0)</f>
        <v>0</v>
      </c>
      <c r="CW25" s="47">
        <f>IF(LEN(CE25)-LEN(SUBSTITUTE(CE25,"3o",))=0,0,1.07)</f>
        <v>0</v>
      </c>
      <c r="CX25" s="47">
        <f>IF(LEN(CE25)-LEN(SUBSTITUTE(CE25,"5o",))=0,0,1.16)</f>
        <v>0</v>
      </c>
      <c r="CY25" s="47">
        <f>IF(LEN(CE25)-LEN(SUBSTITUTE(CE25,"7o",))=0,0,1.24)</f>
        <v>0</v>
      </c>
      <c r="CZ25" s="47">
        <f>IF(LEN(CE25)-LEN(SUBSTITUTE(CE25,"9o",))=0,0,1.33)</f>
        <v>0</v>
      </c>
      <c r="DA25" s="47">
        <f>IF(LEN(CE25)-LEN(SUBSTITUTE(CE25,"10o",))=0,0,1.41)</f>
        <v>0</v>
      </c>
      <c r="DB25" s="47">
        <f>IF(LEN(CE25)-LEN(SUBSTITUTE(CE25,"A",))=0,0,0)</f>
        <v>0</v>
      </c>
      <c r="DC25" s="47">
        <f>IF(LEN(CE25)-LEN(SUBSTITUTE(CE25,"B",))=0,0,0.04)</f>
        <v>0</v>
      </c>
      <c r="DD25" s="47">
        <f>IF(LEN(CE25)-LEN(SUBSTITUTE(CE25,"C",))=0,0,0.08)</f>
        <v>0</v>
      </c>
      <c r="DE25" s="47">
        <f>SUM(CW25:DD25)*CV25</f>
        <v>0</v>
      </c>
      <c r="DF25" s="47">
        <f>IF(LEN(CE25)-LEN(SUBSTITUTE(CE25,"p",))&lt;2,0,(LEN(CE25)-LEN(SUBSTITUTE(CE25,"p",))-1)*0.03)</f>
        <v>0</v>
      </c>
      <c r="DG25" s="47">
        <f>IF(LEN(CE25)-LEN(SUBSTITUTE(CE25,"g",))=0,0,0.03)</f>
        <v>0</v>
      </c>
      <c r="DH25" s="47">
        <f>IF(LEN(CE25)-LEN(SUBSTITUTE(CE25,"G",))=0,0,0.08)</f>
        <v>0</v>
      </c>
      <c r="DI25" s="47">
        <f>(LEN(CE25)-LEN(SUBSTITUTE(CE25,"-",)))*0.09</f>
        <v>0</v>
      </c>
      <c r="DJ25" s="47">
        <f>SUM(DF25:DI25)</f>
        <v>0</v>
      </c>
      <c r="DK25" s="60">
        <f>LEN(CE25)-LEN(SUBSTITUTE(CE25,"T",))</f>
        <v>3</v>
      </c>
      <c r="DL25" s="60">
        <f>LEN(CE25)-LEN(SUBSTITUTE(CE25,"Z",))</f>
        <v>0</v>
      </c>
      <c r="DM25" s="60">
        <f>LEN(CE25)-LEN(SUBSTITUTE(CE25,"S",))</f>
        <v>0</v>
      </c>
      <c r="DN25" s="60">
        <f>LEN(CE25)-LEN(SUBSTITUTE(CE25,"Y",))</f>
        <v>0</v>
      </c>
      <c r="DO25" s="60">
        <f>LEN(CE25)-LEN(SUBSTITUTE(CE25,"X",))</f>
        <v>0</v>
      </c>
      <c r="DP25" s="60">
        <f>LEN(CE25)-LEN(SUBSTITUTE(CE25,"M",))</f>
        <v>0</v>
      </c>
      <c r="DQ25" s="60">
        <f>LEN(CE25)-LEN(SUBSTITUTE(CE25,"K",))</f>
        <v>0</v>
      </c>
      <c r="DR25" s="60">
        <f>LEN(CE25)-LEN(SUBSTITUTE(CE25,"D",))</f>
        <v>0</v>
      </c>
      <c r="DS25" s="60">
        <f>SUM(DK25:DR25)</f>
        <v>3</v>
      </c>
      <c r="DT25" s="60">
        <f>IF(DS25=0,0,1)</f>
        <v>1</v>
      </c>
      <c r="DU25" s="47">
        <f>IF(DS25=1,0.6,0)</f>
        <v>0</v>
      </c>
      <c r="DV25" s="47">
        <f>IF(DS25=2,0.81,0)</f>
        <v>0</v>
      </c>
      <c r="DW25" s="47">
        <f>IF(DS25=3,1.01,0)</f>
        <v>1.01</v>
      </c>
      <c r="DX25" s="47">
        <f>IF(DS25=4,1.15,0)</f>
        <v>0</v>
      </c>
      <c r="DY25" s="47">
        <f>IF(DS25=5,1.25,0)</f>
        <v>0</v>
      </c>
      <c r="DZ25" s="47">
        <f>SUM(DU25:DY25)*DT25</f>
        <v>1.01</v>
      </c>
      <c r="EA25" s="47">
        <f>(LEN(CE25)-LEN(SUBSTITUTE(CE25,"T",)))*-0.03</f>
        <v>-0.09</v>
      </c>
      <c r="EB25" s="47">
        <f>(LEN(CE25)-LEN(SUBSTITUTE(CE25,"Z",)))*0</f>
        <v>0</v>
      </c>
      <c r="EC25" s="47">
        <f>(LEN(CE25)-LEN(SUBSTITUTE(CE25,"S",)))*0.01</f>
        <v>0</v>
      </c>
      <c r="ED25" s="47">
        <f>(LEN(CE25)-LEN(SUBSTITUTE(CE25,"Y",)))*0.01</f>
        <v>0</v>
      </c>
      <c r="EE25" s="47">
        <f>(LEN(CE25)-LEN(SUBSTITUTE(CE25,"X",)))*0.01</f>
        <v>0</v>
      </c>
      <c r="EF25" s="47">
        <f>(LEN(CE25)-LEN(SUBSTITUTE(CE25,"M",)))*0.01</f>
        <v>0</v>
      </c>
      <c r="EG25" s="47">
        <f>(LEN(CE25)-LEN(SUBSTITUTE(CE25,"K",)))*0.02</f>
        <v>0</v>
      </c>
      <c r="EH25" s="47">
        <f>(LEN(CE25)-LEN(SUBSTITUTE(CE25,"D",)))*0.02</f>
        <v>0</v>
      </c>
      <c r="EI25" s="47">
        <f>SUM(EA25:EH25)</f>
        <v>-0.09</v>
      </c>
      <c r="EJ25" s="47">
        <f>IF(A25=1,0.15,0)</f>
        <v>0</v>
      </c>
      <c r="EK25" s="47">
        <f>SUM(CN25,CU25,DE25,DJ25,DZ25,EI25,EJ25)</f>
        <v>0.92</v>
      </c>
      <c r="EL25" s="68">
        <f>C25</f>
        <v>23.91</v>
      </c>
      <c r="EM25" s="68">
        <f>SUM(O25:Q25)+R25+S25</f>
        <v>14.759999999999998</v>
      </c>
      <c r="EN25" s="58">
        <f>ROUND(18-(12*C25)/B25,2)</f>
        <v>1.6</v>
      </c>
      <c r="EO25" s="68">
        <f>IF(EN25&gt;7.5,7.5,IF(EN25&lt;0,0,EN25))</f>
        <v>1.6</v>
      </c>
      <c r="EP25" s="68">
        <f>SUM(EM25,EO25)</f>
        <v>16.36</v>
      </c>
    </row>
    <row r="26" spans="1:146" ht="13.5" customHeight="1">
      <c r="A26" s="61"/>
      <c r="B26" s="62">
        <v>17.5</v>
      </c>
      <c r="C26" s="63">
        <v>24.29</v>
      </c>
      <c r="D26" s="64">
        <v>4.1</v>
      </c>
      <c r="E26" s="64">
        <v>1.7</v>
      </c>
      <c r="F26" s="64">
        <v>1.8</v>
      </c>
      <c r="G26" s="65" t="s">
        <v>119</v>
      </c>
      <c r="H26" s="65" t="s">
        <v>133</v>
      </c>
      <c r="I26" s="66"/>
      <c r="J26" s="67">
        <v>11</v>
      </c>
      <c r="K26" s="5" t="s">
        <v>144</v>
      </c>
      <c r="L26" s="5" t="s">
        <v>25</v>
      </c>
      <c r="M26" s="5" t="s">
        <v>145</v>
      </c>
      <c r="N26" s="5" t="s">
        <v>146</v>
      </c>
      <c r="O26" s="68">
        <f>D26</f>
        <v>4.1</v>
      </c>
      <c r="P26" s="69">
        <f>D26</f>
        <v>4.1</v>
      </c>
      <c r="Q26" s="69">
        <f>D26</f>
        <v>4.1</v>
      </c>
      <c r="R26" s="68">
        <f>IF(V26&gt;3.75,3.75,V26)</f>
        <v>1.34</v>
      </c>
      <c r="S26" s="68">
        <f>IF(W26&gt;3.75,3.75,W26)</f>
        <v>1.35</v>
      </c>
      <c r="T26" s="70" t="str">
        <f>G26</f>
        <v>TS</v>
      </c>
      <c r="U26" s="70" t="str">
        <f>H26</f>
        <v>TT</v>
      </c>
      <c r="V26" s="58">
        <f>ROUND(E26*CD26,2)</f>
        <v>1.34</v>
      </c>
      <c r="W26" s="58">
        <f>ROUND(F26*EK26,2)</f>
        <v>1.35</v>
      </c>
      <c r="X26" s="56" t="str">
        <f>IF(G26="","",G26)</f>
        <v>TS</v>
      </c>
      <c r="Y26" s="47">
        <f>IF(LEN(X26)-LEN(SUBSTITUTE(X26,"b",))=0,0,1.05)</f>
        <v>0</v>
      </c>
      <c r="Z26" s="47">
        <f>IF(LEN(X26)-LEN(SUBSTITUTE(X26,"f",))=0,0,1.1)</f>
        <v>0</v>
      </c>
      <c r="AA26" s="47">
        <f>IF(LEN(X26)-LEN(SUBSTITUTE(X26,"H",))=0,0,0)</f>
        <v>0</v>
      </c>
      <c r="AB26" s="47">
        <f>IF(LEN(X26)-LEN(SUBSTITUTE(X26,"dF",))=0,0,0.36)</f>
        <v>0</v>
      </c>
      <c r="AC26" s="47">
        <f>IF(LEN(X26)-LEN(SUBSTITUTE(X26,"tF",))=0,0,0.53)</f>
        <v>0</v>
      </c>
      <c r="AD26" s="56">
        <f>IF(AB26+AC26=0,1,0)</f>
        <v>1</v>
      </c>
      <c r="AE26" s="47">
        <f>IF(LEN(X26)-LEN(SUBSTITUTE(X26,"F",))=0,0,0.19*AD26)</f>
        <v>0</v>
      </c>
      <c r="AF26" s="47">
        <f>(LEN(X26)-LEN(SUBSTITUTE(X26,"l",)))*1.09</f>
        <v>0</v>
      </c>
      <c r="AG26" s="47">
        <f>SUM(Y26:AC26,AE26,AF26)</f>
        <v>0</v>
      </c>
      <c r="AH26" s="71">
        <f>IF(LEN(X26)-LEN(SUBSTITUTE(X26,"o",))&gt;0,0,1)</f>
        <v>1</v>
      </c>
      <c r="AI26" s="47">
        <f>IF(LEN(X26)-LEN(SUBSTITUTE(X26,"3",))=0,0,1.05)</f>
        <v>0</v>
      </c>
      <c r="AJ26" s="47">
        <f>IF(LEN(X26)-LEN(SUBSTITUTE(X26,"5",))=0,0,1.2)</f>
        <v>0</v>
      </c>
      <c r="AK26" s="47">
        <f>IF(LEN(X26)-LEN(SUBSTITUTE(X26,"7",))=0,0,1.28)</f>
        <v>0</v>
      </c>
      <c r="AL26" s="47">
        <f>IF(LEN(X26)-LEN(SUBSTITUTE(X26,"9",))=0,0,1.37)</f>
        <v>0</v>
      </c>
      <c r="AM26" s="47">
        <f>IF(LEN(X26)-LEN(SUBSTITUTE(X26,"10",))=0,0,1.45)</f>
        <v>0</v>
      </c>
      <c r="AN26" s="47">
        <f>SUM(AI26:AM26)*AH26</f>
        <v>0</v>
      </c>
      <c r="AO26" s="71">
        <f>IF(LEN(X26)-LEN(SUBSTITUTE(X26,"o",))&gt;0,1,0)</f>
        <v>0</v>
      </c>
      <c r="AP26" s="47">
        <f>IF(LEN(X26)-LEN(SUBSTITUTE(X26,"3o",))=0,0,1.07)</f>
        <v>0</v>
      </c>
      <c r="AQ26" s="47">
        <f>IF(LEN(X26)-LEN(SUBSTITUTE(X26,"5o",))=0,0,1.16)</f>
        <v>0</v>
      </c>
      <c r="AR26" s="47">
        <f>IF(LEN(X26)-LEN(SUBSTITUTE(X26,"7o",))=0,0,1.24)</f>
        <v>0</v>
      </c>
      <c r="AS26" s="47">
        <f>IF(LEN(X26)-LEN(SUBSTITUTE(X26,"9o",))=0,0,1.33)</f>
        <v>0</v>
      </c>
      <c r="AT26" s="47">
        <f>IF(LEN(X26)-LEN(SUBSTITUTE(X26,"10o",))=0,0,1.41)</f>
        <v>0</v>
      </c>
      <c r="AU26" s="47">
        <f>IF(LEN(X26)-LEN(SUBSTITUTE(X26,"A",))=0,0,0)</f>
        <v>0</v>
      </c>
      <c r="AV26" s="47">
        <f>IF(LEN(X26)-LEN(SUBSTITUTE(X26,"B",))=0,0,0.04)</f>
        <v>0</v>
      </c>
      <c r="AW26" s="47">
        <f>IF(LEN(X26)-LEN(SUBSTITUTE(X26,"C",))=0,0,0.08)</f>
        <v>0</v>
      </c>
      <c r="AX26" s="47">
        <f>SUM(AP26:AW26)*AO26</f>
        <v>0</v>
      </c>
      <c r="AY26" s="47">
        <f>IF(LEN(X26)-LEN(SUBSTITUTE(X26,"p",))&lt;2,0,(LEN(X26)-LEN(SUBSTITUTE(X26,"p",))-1)*0.03)</f>
        <v>0</v>
      </c>
      <c r="AZ26" s="47">
        <f>IF(LEN(X26)-LEN(SUBSTITUTE(X26,"g",))=0,0,0.03)</f>
        <v>0</v>
      </c>
      <c r="BA26" s="47">
        <f>IF(LEN(X26)-LEN(SUBSTITUTE(X26,"G",))=0,0,0.08)</f>
        <v>0</v>
      </c>
      <c r="BB26" s="47">
        <f>(LEN(X26)-LEN(SUBSTITUTE(X26,"-",)))*0.09</f>
        <v>0</v>
      </c>
      <c r="BC26" s="47">
        <f>SUM(AY26:BB26)</f>
        <v>0</v>
      </c>
      <c r="BD26" s="60">
        <f>LEN(X26)-LEN(SUBSTITUTE(X26,"T",))</f>
        <v>1</v>
      </c>
      <c r="BE26" s="60">
        <f>LEN(X26)-LEN(SUBSTITUTE(X26,"Z",))</f>
        <v>0</v>
      </c>
      <c r="BF26" s="60">
        <f>LEN(X26)-LEN(SUBSTITUTE(X26,"S",))</f>
        <v>1</v>
      </c>
      <c r="BG26" s="60">
        <f>LEN(X26)-LEN(SUBSTITUTE(X26,"Y",))</f>
        <v>0</v>
      </c>
      <c r="BH26" s="60">
        <f>LEN(X26)-LEN(SUBSTITUTE(X26,"X",))</f>
        <v>0</v>
      </c>
      <c r="BI26" s="60">
        <f>LEN(X26)-LEN(SUBSTITUTE(X26,"M",))</f>
        <v>0</v>
      </c>
      <c r="BJ26" s="60">
        <f>LEN(X26)-LEN(SUBSTITUTE(X26,"K",))</f>
        <v>0</v>
      </c>
      <c r="BK26" s="60">
        <f>LEN(X26)-LEN(SUBSTITUTE(X26,"D",))</f>
        <v>0</v>
      </c>
      <c r="BL26" s="60">
        <f>SUM(BD26:BK26)</f>
        <v>2</v>
      </c>
      <c r="BM26" s="60">
        <f>IF(BL26=0,0,1)</f>
        <v>1</v>
      </c>
      <c r="BN26" s="47">
        <f>IF(BL26=1,0.6,0)</f>
        <v>0</v>
      </c>
      <c r="BO26" s="47">
        <f>IF(BL26=2,0.81,0)</f>
        <v>0.81</v>
      </c>
      <c r="BP26" s="47">
        <f>IF(BL26=3,1.01,0)</f>
        <v>0</v>
      </c>
      <c r="BQ26" s="47">
        <f>IF(BL26=4,1.15,0)</f>
        <v>0</v>
      </c>
      <c r="BR26" s="47">
        <f>IF(BL26=5,1.25,0)</f>
        <v>0</v>
      </c>
      <c r="BS26" s="47">
        <f>SUM(BN26:BR26)*BM26</f>
        <v>0.81</v>
      </c>
      <c r="BT26" s="47">
        <f>(LEN(X26)-LEN(SUBSTITUTE(X26,"T",)))*-0.03</f>
        <v>-0.03</v>
      </c>
      <c r="BU26" s="47">
        <f>(LEN(X26)-LEN(SUBSTITUTE(X26,"Z",)))*0</f>
        <v>0</v>
      </c>
      <c r="BV26" s="47">
        <f>(LEN(X26)-LEN(SUBSTITUTE(X26,"S",)))*0.01</f>
        <v>0.01</v>
      </c>
      <c r="BW26" s="47">
        <f>(LEN(X26)-LEN(SUBSTITUTE(X26,"Y",)))*0.01</f>
        <v>0</v>
      </c>
      <c r="BX26" s="47">
        <f>(LEN(X26)-LEN(SUBSTITUTE(X26,"X",)))*0.01</f>
        <v>0</v>
      </c>
      <c r="BY26" s="47">
        <f>(LEN(X26)-LEN(SUBSTITUTE(X26,"M",)))*0.01</f>
        <v>0</v>
      </c>
      <c r="BZ26" s="47">
        <f>(LEN(X26)-LEN(SUBSTITUTE(X26,"K",)))*0.02</f>
        <v>0</v>
      </c>
      <c r="CA26" s="47">
        <f>(LEN(X26)-LEN(SUBSTITUTE(X26,"D",)))*0.02</f>
        <v>0</v>
      </c>
      <c r="CB26" s="47">
        <f>SUM(BT26:CA26)</f>
        <v>-0.019999999999999997</v>
      </c>
      <c r="CC26" s="47">
        <f>IF(A26=1,0.15,0)</f>
        <v>0</v>
      </c>
      <c r="CD26" s="47">
        <f>SUM(AG26,AN26,AX26,BC26,BS26,CB26,CC26)</f>
        <v>0.79</v>
      </c>
      <c r="CE26" s="56" t="str">
        <f>IF(H26="","",H26)</f>
        <v>TT</v>
      </c>
      <c r="CF26" s="47">
        <f>IF(LEN(CE26)-LEN(SUBSTITUTE(CE26,"b",))=0,0,1.05)</f>
        <v>0</v>
      </c>
      <c r="CG26" s="47">
        <f>IF(LEN(CE26)-LEN(SUBSTITUTE(CE26,"f",))=0,0,1.1)</f>
        <v>0</v>
      </c>
      <c r="CH26" s="47">
        <f>IF(LEN(CE26)-LEN(SUBSTITUTE(CE26,"H",))=0,0,0)</f>
        <v>0</v>
      </c>
      <c r="CI26" s="47">
        <f>IF(LEN(CE26)-LEN(SUBSTITUTE(CE26,"dF",))=0,0,0.36)</f>
        <v>0</v>
      </c>
      <c r="CJ26" s="47">
        <f>IF(LEN(CE26)-LEN(SUBSTITUTE(CE26,"tF",))=0,0,0.53)</f>
        <v>0</v>
      </c>
      <c r="CK26" s="56">
        <f>IF(CI26+CJ26=0,1,0)</f>
        <v>1</v>
      </c>
      <c r="CL26" s="47">
        <f>IF(LEN(CE26)-LEN(SUBSTITUTE(CE26,"F",))=0,0,0.19*CK26)</f>
        <v>0</v>
      </c>
      <c r="CM26" s="47">
        <f>(LEN(CE26)-LEN(SUBSTITUTE(CE26,"l",)))*1.09</f>
        <v>0</v>
      </c>
      <c r="CN26" s="47">
        <f>SUM(CF26:CJ26,CL26,CM26)</f>
        <v>0</v>
      </c>
      <c r="CO26" s="71">
        <f>IF(LEN(CE26)-LEN(SUBSTITUTE(CE26,"o",))&gt;0,0,1)</f>
        <v>1</v>
      </c>
      <c r="CP26" s="47">
        <f>IF(LEN(CE26)-LEN(SUBSTITUTE(CE26,"3",))=0,0,1.05)</f>
        <v>0</v>
      </c>
      <c r="CQ26" s="47">
        <f>IF(LEN(CE26)-LEN(SUBSTITUTE(CE26,"5",))=0,0,1.2)</f>
        <v>0</v>
      </c>
      <c r="CR26" s="47">
        <f>IF(LEN(CE26)-LEN(SUBSTITUTE(CE26,"7",))=0,0,1.28)</f>
        <v>0</v>
      </c>
      <c r="CS26" s="47">
        <f>IF(LEN(CE26)-LEN(SUBSTITUTE(CE26,"9",))=0,0,1.37)</f>
        <v>0</v>
      </c>
      <c r="CT26" s="47">
        <f>IF(LEN(CE26)-LEN(SUBSTITUTE(CE26,"10",))=0,0,1.45)</f>
        <v>0</v>
      </c>
      <c r="CU26" s="47">
        <f>SUM(CP26:CT26)*CO26</f>
        <v>0</v>
      </c>
      <c r="CV26" s="71">
        <f>IF(LEN(CE26)-LEN(SUBSTITUTE(CE26,"o",))&gt;0,1,0)</f>
        <v>0</v>
      </c>
      <c r="CW26" s="47">
        <f>IF(LEN(CE26)-LEN(SUBSTITUTE(CE26,"3o",))=0,0,1.07)</f>
        <v>0</v>
      </c>
      <c r="CX26" s="47">
        <f>IF(LEN(CE26)-LEN(SUBSTITUTE(CE26,"5o",))=0,0,1.16)</f>
        <v>0</v>
      </c>
      <c r="CY26" s="47">
        <f>IF(LEN(CE26)-LEN(SUBSTITUTE(CE26,"7o",))=0,0,1.24)</f>
        <v>0</v>
      </c>
      <c r="CZ26" s="47">
        <f>IF(LEN(CE26)-LEN(SUBSTITUTE(CE26,"9o",))=0,0,1.33)</f>
        <v>0</v>
      </c>
      <c r="DA26" s="47">
        <f>IF(LEN(CE26)-LEN(SUBSTITUTE(CE26,"10o",))=0,0,1.41)</f>
        <v>0</v>
      </c>
      <c r="DB26" s="47">
        <f>IF(LEN(CE26)-LEN(SUBSTITUTE(CE26,"A",))=0,0,0)</f>
        <v>0</v>
      </c>
      <c r="DC26" s="47">
        <f>IF(LEN(CE26)-LEN(SUBSTITUTE(CE26,"B",))=0,0,0.04)</f>
        <v>0</v>
      </c>
      <c r="DD26" s="47">
        <f>IF(LEN(CE26)-LEN(SUBSTITUTE(CE26,"C",))=0,0,0.08)</f>
        <v>0</v>
      </c>
      <c r="DE26" s="47">
        <f>SUM(CW26:DD26)*CV26</f>
        <v>0</v>
      </c>
      <c r="DF26" s="47">
        <f>IF(LEN(CE26)-LEN(SUBSTITUTE(CE26,"p",))&lt;2,0,(LEN(CE26)-LEN(SUBSTITUTE(CE26,"p",))-1)*0.03)</f>
        <v>0</v>
      </c>
      <c r="DG26" s="47">
        <f>IF(LEN(CE26)-LEN(SUBSTITUTE(CE26,"g",))=0,0,0.03)</f>
        <v>0</v>
      </c>
      <c r="DH26" s="47">
        <f>IF(LEN(CE26)-LEN(SUBSTITUTE(CE26,"G",))=0,0,0.08)</f>
        <v>0</v>
      </c>
      <c r="DI26" s="47">
        <f>(LEN(CE26)-LEN(SUBSTITUTE(CE26,"-",)))*0.09</f>
        <v>0</v>
      </c>
      <c r="DJ26" s="47">
        <f>SUM(DF26:DI26)</f>
        <v>0</v>
      </c>
      <c r="DK26" s="60">
        <f>LEN(CE26)-LEN(SUBSTITUTE(CE26,"T",))</f>
        <v>2</v>
      </c>
      <c r="DL26" s="60">
        <f>LEN(CE26)-LEN(SUBSTITUTE(CE26,"Z",))</f>
        <v>0</v>
      </c>
      <c r="DM26" s="60">
        <f>LEN(CE26)-LEN(SUBSTITUTE(CE26,"S",))</f>
        <v>0</v>
      </c>
      <c r="DN26" s="60">
        <f>LEN(CE26)-LEN(SUBSTITUTE(CE26,"Y",))</f>
        <v>0</v>
      </c>
      <c r="DO26" s="60">
        <f>LEN(CE26)-LEN(SUBSTITUTE(CE26,"X",))</f>
        <v>0</v>
      </c>
      <c r="DP26" s="60">
        <f>LEN(CE26)-LEN(SUBSTITUTE(CE26,"M",))</f>
        <v>0</v>
      </c>
      <c r="DQ26" s="60">
        <f>LEN(CE26)-LEN(SUBSTITUTE(CE26,"K",))</f>
        <v>0</v>
      </c>
      <c r="DR26" s="60">
        <f>LEN(CE26)-LEN(SUBSTITUTE(CE26,"D",))</f>
        <v>0</v>
      </c>
      <c r="DS26" s="60">
        <f>SUM(DK26:DR26)</f>
        <v>2</v>
      </c>
      <c r="DT26" s="60">
        <f>IF(DS26=0,0,1)</f>
        <v>1</v>
      </c>
      <c r="DU26" s="47">
        <f>IF(DS26=1,0.6,0)</f>
        <v>0</v>
      </c>
      <c r="DV26" s="47">
        <f>IF(DS26=2,0.81,0)</f>
        <v>0.81</v>
      </c>
      <c r="DW26" s="47">
        <f>IF(DS26=3,1.01,0)</f>
        <v>0</v>
      </c>
      <c r="DX26" s="47">
        <f>IF(DS26=4,1.15,0)</f>
        <v>0</v>
      </c>
      <c r="DY26" s="47">
        <f>IF(DS26=5,1.25,0)</f>
        <v>0</v>
      </c>
      <c r="DZ26" s="47">
        <f>SUM(DU26:DY26)*DT26</f>
        <v>0.81</v>
      </c>
      <c r="EA26" s="47">
        <f>(LEN(CE26)-LEN(SUBSTITUTE(CE26,"T",)))*-0.03</f>
        <v>-0.06</v>
      </c>
      <c r="EB26" s="47">
        <f>(LEN(CE26)-LEN(SUBSTITUTE(CE26,"Z",)))*0</f>
        <v>0</v>
      </c>
      <c r="EC26" s="47">
        <f>(LEN(CE26)-LEN(SUBSTITUTE(CE26,"S",)))*0.01</f>
        <v>0</v>
      </c>
      <c r="ED26" s="47">
        <f>(LEN(CE26)-LEN(SUBSTITUTE(CE26,"Y",)))*0.01</f>
        <v>0</v>
      </c>
      <c r="EE26" s="47">
        <f>(LEN(CE26)-LEN(SUBSTITUTE(CE26,"X",)))*0.01</f>
        <v>0</v>
      </c>
      <c r="EF26" s="47">
        <f>(LEN(CE26)-LEN(SUBSTITUTE(CE26,"M",)))*0.01</f>
        <v>0</v>
      </c>
      <c r="EG26" s="47">
        <f>(LEN(CE26)-LEN(SUBSTITUTE(CE26,"K",)))*0.02</f>
        <v>0</v>
      </c>
      <c r="EH26" s="47">
        <f>(LEN(CE26)-LEN(SUBSTITUTE(CE26,"D",)))*0.02</f>
        <v>0</v>
      </c>
      <c r="EI26" s="47">
        <f>SUM(EA26:EH26)</f>
        <v>-0.06</v>
      </c>
      <c r="EJ26" s="47">
        <f>IF(A26=1,0.15,0)</f>
        <v>0</v>
      </c>
      <c r="EK26" s="47">
        <f>SUM(CN26,CU26,DE26,DJ26,DZ26,EI26,EJ26)</f>
        <v>0.75</v>
      </c>
      <c r="EL26" s="68">
        <f>C26</f>
        <v>24.29</v>
      </c>
      <c r="EM26" s="68">
        <f>SUM(O26:Q26)+R26+S26</f>
        <v>14.989999999999998</v>
      </c>
      <c r="EN26" s="58">
        <f>ROUND(18-(12*C26)/B26,2)</f>
        <v>1.34</v>
      </c>
      <c r="EO26" s="68">
        <f>IF(EN26&gt;7.5,7.5,IF(EN26&lt;0,0,EN26))</f>
        <v>1.34</v>
      </c>
      <c r="EP26" s="68">
        <f>SUM(EM26,EO26)</f>
        <v>16.33</v>
      </c>
    </row>
    <row r="27" spans="1:146" ht="13.5" customHeight="1">
      <c r="A27" s="61"/>
      <c r="B27" s="62">
        <v>17.5</v>
      </c>
      <c r="C27" s="63">
        <v>24.06</v>
      </c>
      <c r="D27" s="64">
        <v>4.1</v>
      </c>
      <c r="E27" s="64">
        <v>1.8</v>
      </c>
      <c r="F27" s="64">
        <v>1.4</v>
      </c>
      <c r="G27" s="65" t="s">
        <v>119</v>
      </c>
      <c r="H27" s="65" t="s">
        <v>107</v>
      </c>
      <c r="I27" s="66"/>
      <c r="J27" s="67">
        <v>12</v>
      </c>
      <c r="K27" s="5" t="s">
        <v>147</v>
      </c>
      <c r="L27" s="5" t="s">
        <v>27</v>
      </c>
      <c r="M27" s="5" t="s">
        <v>136</v>
      </c>
      <c r="N27" s="5" t="s">
        <v>148</v>
      </c>
      <c r="O27" s="68">
        <f>D27</f>
        <v>4.1</v>
      </c>
      <c r="P27" s="69">
        <f>D27</f>
        <v>4.1</v>
      </c>
      <c r="Q27" s="69">
        <f>D27</f>
        <v>4.1</v>
      </c>
      <c r="R27" s="68">
        <f>IF(V27&gt;3.75,3.75,V27)</f>
        <v>1.42</v>
      </c>
      <c r="S27" s="68">
        <f>IF(W27&gt;3.75,3.75,W27)</f>
        <v>0.85</v>
      </c>
      <c r="T27" s="70" t="str">
        <f>G27</f>
        <v>TS</v>
      </c>
      <c r="U27" s="70" t="str">
        <f>H27</f>
        <v>S</v>
      </c>
      <c r="V27" s="58">
        <f>ROUND(E27*CD27,2)</f>
        <v>1.42</v>
      </c>
      <c r="W27" s="58">
        <f>ROUND(F27*EK27,2)</f>
        <v>0.85</v>
      </c>
      <c r="X27" s="56" t="str">
        <f>IF(G27="","",G27)</f>
        <v>TS</v>
      </c>
      <c r="Y27" s="47">
        <f>IF(LEN(X27)-LEN(SUBSTITUTE(X27,"b",))=0,0,1.05)</f>
        <v>0</v>
      </c>
      <c r="Z27" s="47">
        <f>IF(LEN(X27)-LEN(SUBSTITUTE(X27,"f",))=0,0,1.1)</f>
        <v>0</v>
      </c>
      <c r="AA27" s="47">
        <f>IF(LEN(X27)-LEN(SUBSTITUTE(X27,"H",))=0,0,0)</f>
        <v>0</v>
      </c>
      <c r="AB27" s="47">
        <f>IF(LEN(X27)-LEN(SUBSTITUTE(X27,"dF",))=0,0,0.36)</f>
        <v>0</v>
      </c>
      <c r="AC27" s="47">
        <f>IF(LEN(X27)-LEN(SUBSTITUTE(X27,"tF",))=0,0,0.53)</f>
        <v>0</v>
      </c>
      <c r="AD27" s="56">
        <f>IF(AB27+AC27=0,1,0)</f>
        <v>1</v>
      </c>
      <c r="AE27" s="47">
        <f>IF(LEN(X27)-LEN(SUBSTITUTE(X27,"F",))=0,0,0.19*AD27)</f>
        <v>0</v>
      </c>
      <c r="AF27" s="47">
        <f>(LEN(X27)-LEN(SUBSTITUTE(X27,"l",)))*1.09</f>
        <v>0</v>
      </c>
      <c r="AG27" s="47">
        <f>SUM(Y27:AC27,AE27,AF27)</f>
        <v>0</v>
      </c>
      <c r="AH27" s="71">
        <f>IF(LEN(X27)-LEN(SUBSTITUTE(X27,"o",))&gt;0,0,1)</f>
        <v>1</v>
      </c>
      <c r="AI27" s="47">
        <f>IF(LEN(X27)-LEN(SUBSTITUTE(X27,"3",))=0,0,1.05)</f>
        <v>0</v>
      </c>
      <c r="AJ27" s="47">
        <f>IF(LEN(X27)-LEN(SUBSTITUTE(X27,"5",))=0,0,1.2)</f>
        <v>0</v>
      </c>
      <c r="AK27" s="47">
        <f>IF(LEN(X27)-LEN(SUBSTITUTE(X27,"7",))=0,0,1.28)</f>
        <v>0</v>
      </c>
      <c r="AL27" s="47">
        <f>IF(LEN(X27)-LEN(SUBSTITUTE(X27,"9",))=0,0,1.37)</f>
        <v>0</v>
      </c>
      <c r="AM27" s="47">
        <f>IF(LEN(X27)-LEN(SUBSTITUTE(X27,"10",))=0,0,1.45)</f>
        <v>0</v>
      </c>
      <c r="AN27" s="47">
        <f>SUM(AI27:AM27)*AH27</f>
        <v>0</v>
      </c>
      <c r="AO27" s="71">
        <f>IF(LEN(X27)-LEN(SUBSTITUTE(X27,"o",))&gt;0,1,0)</f>
        <v>0</v>
      </c>
      <c r="AP27" s="47">
        <f>IF(LEN(X27)-LEN(SUBSTITUTE(X27,"3o",))=0,0,1.07)</f>
        <v>0</v>
      </c>
      <c r="AQ27" s="47">
        <f>IF(LEN(X27)-LEN(SUBSTITUTE(X27,"5o",))=0,0,1.16)</f>
        <v>0</v>
      </c>
      <c r="AR27" s="47">
        <f>IF(LEN(X27)-LEN(SUBSTITUTE(X27,"7o",))=0,0,1.24)</f>
        <v>0</v>
      </c>
      <c r="AS27" s="47">
        <f>IF(LEN(X27)-LEN(SUBSTITUTE(X27,"9o",))=0,0,1.33)</f>
        <v>0</v>
      </c>
      <c r="AT27" s="47">
        <f>IF(LEN(X27)-LEN(SUBSTITUTE(X27,"10o",))=0,0,1.41)</f>
        <v>0</v>
      </c>
      <c r="AU27" s="47">
        <f>IF(LEN(X27)-LEN(SUBSTITUTE(X27,"A",))=0,0,0)</f>
        <v>0</v>
      </c>
      <c r="AV27" s="47">
        <f>IF(LEN(X27)-LEN(SUBSTITUTE(X27,"B",))=0,0,0.04)</f>
        <v>0</v>
      </c>
      <c r="AW27" s="47">
        <f>IF(LEN(X27)-LEN(SUBSTITUTE(X27,"C",))=0,0,0.08)</f>
        <v>0</v>
      </c>
      <c r="AX27" s="47">
        <f>SUM(AP27:AW27)*AO27</f>
        <v>0</v>
      </c>
      <c r="AY27" s="47">
        <f>IF(LEN(X27)-LEN(SUBSTITUTE(X27,"p",))&lt;2,0,(LEN(X27)-LEN(SUBSTITUTE(X27,"p",))-1)*0.03)</f>
        <v>0</v>
      </c>
      <c r="AZ27" s="47">
        <f>IF(LEN(X27)-LEN(SUBSTITUTE(X27,"g",))=0,0,0.03)</f>
        <v>0</v>
      </c>
      <c r="BA27" s="47">
        <f>IF(LEN(X27)-LEN(SUBSTITUTE(X27,"G",))=0,0,0.08)</f>
        <v>0</v>
      </c>
      <c r="BB27" s="47">
        <f>(LEN(X27)-LEN(SUBSTITUTE(X27,"-",)))*0.09</f>
        <v>0</v>
      </c>
      <c r="BC27" s="47">
        <f>SUM(AY27:BB27)</f>
        <v>0</v>
      </c>
      <c r="BD27" s="60">
        <f>LEN(X27)-LEN(SUBSTITUTE(X27,"T",))</f>
        <v>1</v>
      </c>
      <c r="BE27" s="60">
        <f>LEN(X27)-LEN(SUBSTITUTE(X27,"Z",))</f>
        <v>0</v>
      </c>
      <c r="BF27" s="60">
        <f>LEN(X27)-LEN(SUBSTITUTE(X27,"S",))</f>
        <v>1</v>
      </c>
      <c r="BG27" s="60">
        <f>LEN(X27)-LEN(SUBSTITUTE(X27,"Y",))</f>
        <v>0</v>
      </c>
      <c r="BH27" s="60">
        <f>LEN(X27)-LEN(SUBSTITUTE(X27,"X",))</f>
        <v>0</v>
      </c>
      <c r="BI27" s="60">
        <f>LEN(X27)-LEN(SUBSTITUTE(X27,"M",))</f>
        <v>0</v>
      </c>
      <c r="BJ27" s="60">
        <f>LEN(X27)-LEN(SUBSTITUTE(X27,"K",))</f>
        <v>0</v>
      </c>
      <c r="BK27" s="60">
        <f>LEN(X27)-LEN(SUBSTITUTE(X27,"D",))</f>
        <v>0</v>
      </c>
      <c r="BL27" s="60">
        <f>SUM(BD27:BK27)</f>
        <v>2</v>
      </c>
      <c r="BM27" s="60">
        <f>IF(BL27=0,0,1)</f>
        <v>1</v>
      </c>
      <c r="BN27" s="47">
        <f>IF(BL27=1,0.6,0)</f>
        <v>0</v>
      </c>
      <c r="BO27" s="47">
        <f>IF(BL27=2,0.81,0)</f>
        <v>0.81</v>
      </c>
      <c r="BP27" s="47">
        <f>IF(BL27=3,1.01,0)</f>
        <v>0</v>
      </c>
      <c r="BQ27" s="47">
        <f>IF(BL27=4,1.15,0)</f>
        <v>0</v>
      </c>
      <c r="BR27" s="47">
        <f>IF(BL27=5,1.25,0)</f>
        <v>0</v>
      </c>
      <c r="BS27" s="47">
        <f>SUM(BN27:BR27)*BM27</f>
        <v>0.81</v>
      </c>
      <c r="BT27" s="47">
        <f>(LEN(X27)-LEN(SUBSTITUTE(X27,"T",)))*-0.03</f>
        <v>-0.03</v>
      </c>
      <c r="BU27" s="47">
        <f>(LEN(X27)-LEN(SUBSTITUTE(X27,"Z",)))*0</f>
        <v>0</v>
      </c>
      <c r="BV27" s="47">
        <f>(LEN(X27)-LEN(SUBSTITUTE(X27,"S",)))*0.01</f>
        <v>0.01</v>
      </c>
      <c r="BW27" s="47">
        <f>(LEN(X27)-LEN(SUBSTITUTE(X27,"Y",)))*0.01</f>
        <v>0</v>
      </c>
      <c r="BX27" s="47">
        <f>(LEN(X27)-LEN(SUBSTITUTE(X27,"X",)))*0.01</f>
        <v>0</v>
      </c>
      <c r="BY27" s="47">
        <f>(LEN(X27)-LEN(SUBSTITUTE(X27,"M",)))*0.01</f>
        <v>0</v>
      </c>
      <c r="BZ27" s="47">
        <f>(LEN(X27)-LEN(SUBSTITUTE(X27,"K",)))*0.02</f>
        <v>0</v>
      </c>
      <c r="CA27" s="47">
        <f>(LEN(X27)-LEN(SUBSTITUTE(X27,"D",)))*0.02</f>
        <v>0</v>
      </c>
      <c r="CB27" s="47">
        <f>SUM(BT27:CA27)</f>
        <v>-0.019999999999999997</v>
      </c>
      <c r="CC27" s="47">
        <f>IF(A27=1,0.15,0)</f>
        <v>0</v>
      </c>
      <c r="CD27" s="47">
        <f>SUM(AG27,AN27,AX27,BC27,BS27,CB27,CC27)</f>
        <v>0.79</v>
      </c>
      <c r="CE27" s="56" t="str">
        <f>IF(H27="","",H27)</f>
        <v>S</v>
      </c>
      <c r="CF27" s="47">
        <f>IF(LEN(CE27)-LEN(SUBSTITUTE(CE27,"b",))=0,0,1.05)</f>
        <v>0</v>
      </c>
      <c r="CG27" s="47">
        <f>IF(LEN(CE27)-LEN(SUBSTITUTE(CE27,"f",))=0,0,1.1)</f>
        <v>0</v>
      </c>
      <c r="CH27" s="47">
        <f>IF(LEN(CE27)-LEN(SUBSTITUTE(CE27,"H",))=0,0,0)</f>
        <v>0</v>
      </c>
      <c r="CI27" s="47">
        <f>IF(LEN(CE27)-LEN(SUBSTITUTE(CE27,"dF",))=0,0,0.36)</f>
        <v>0</v>
      </c>
      <c r="CJ27" s="47">
        <f>IF(LEN(CE27)-LEN(SUBSTITUTE(CE27,"tF",))=0,0,0.53)</f>
        <v>0</v>
      </c>
      <c r="CK27" s="56">
        <f>IF(CI27+CJ27=0,1,0)</f>
        <v>1</v>
      </c>
      <c r="CL27" s="47">
        <f>IF(LEN(CE27)-LEN(SUBSTITUTE(CE27,"F",))=0,0,0.19*CK27)</f>
        <v>0</v>
      </c>
      <c r="CM27" s="47">
        <f>(LEN(CE27)-LEN(SUBSTITUTE(CE27,"l",)))*1.09</f>
        <v>0</v>
      </c>
      <c r="CN27" s="47">
        <f>SUM(CF27:CJ27,CL27,CM27)</f>
        <v>0</v>
      </c>
      <c r="CO27" s="71">
        <f>IF(LEN(CE27)-LEN(SUBSTITUTE(CE27,"o",))&gt;0,0,1)</f>
        <v>1</v>
      </c>
      <c r="CP27" s="47">
        <f>IF(LEN(CE27)-LEN(SUBSTITUTE(CE27,"3",))=0,0,1.05)</f>
        <v>0</v>
      </c>
      <c r="CQ27" s="47">
        <f>IF(LEN(CE27)-LEN(SUBSTITUTE(CE27,"5",))=0,0,1.2)</f>
        <v>0</v>
      </c>
      <c r="CR27" s="47">
        <f>IF(LEN(CE27)-LEN(SUBSTITUTE(CE27,"7",))=0,0,1.28)</f>
        <v>0</v>
      </c>
      <c r="CS27" s="47">
        <f>IF(LEN(CE27)-LEN(SUBSTITUTE(CE27,"9",))=0,0,1.37)</f>
        <v>0</v>
      </c>
      <c r="CT27" s="47">
        <f>IF(LEN(CE27)-LEN(SUBSTITUTE(CE27,"10",))=0,0,1.45)</f>
        <v>0</v>
      </c>
      <c r="CU27" s="47">
        <f>SUM(CP27:CT27)*CO27</f>
        <v>0</v>
      </c>
      <c r="CV27" s="71">
        <f>IF(LEN(CE27)-LEN(SUBSTITUTE(CE27,"o",))&gt;0,1,0)</f>
        <v>0</v>
      </c>
      <c r="CW27" s="47">
        <f>IF(LEN(CE27)-LEN(SUBSTITUTE(CE27,"3o",))=0,0,1.07)</f>
        <v>0</v>
      </c>
      <c r="CX27" s="47">
        <f>IF(LEN(CE27)-LEN(SUBSTITUTE(CE27,"5o",))=0,0,1.16)</f>
        <v>0</v>
      </c>
      <c r="CY27" s="47">
        <f>IF(LEN(CE27)-LEN(SUBSTITUTE(CE27,"7o",))=0,0,1.24)</f>
        <v>0</v>
      </c>
      <c r="CZ27" s="47">
        <f>IF(LEN(CE27)-LEN(SUBSTITUTE(CE27,"9o",))=0,0,1.33)</f>
        <v>0</v>
      </c>
      <c r="DA27" s="47">
        <f>IF(LEN(CE27)-LEN(SUBSTITUTE(CE27,"10o",))=0,0,1.41)</f>
        <v>0</v>
      </c>
      <c r="DB27" s="47">
        <f>IF(LEN(CE27)-LEN(SUBSTITUTE(CE27,"A",))=0,0,0)</f>
        <v>0</v>
      </c>
      <c r="DC27" s="47">
        <f>IF(LEN(CE27)-LEN(SUBSTITUTE(CE27,"B",))=0,0,0.04)</f>
        <v>0</v>
      </c>
      <c r="DD27" s="47">
        <f>IF(LEN(CE27)-LEN(SUBSTITUTE(CE27,"C",))=0,0,0.08)</f>
        <v>0</v>
      </c>
      <c r="DE27" s="47">
        <f>SUM(CW27:DD27)*CV27</f>
        <v>0</v>
      </c>
      <c r="DF27" s="47">
        <f>IF(LEN(CE27)-LEN(SUBSTITUTE(CE27,"p",))&lt;2,0,(LEN(CE27)-LEN(SUBSTITUTE(CE27,"p",))-1)*0.03)</f>
        <v>0</v>
      </c>
      <c r="DG27" s="47">
        <f>IF(LEN(CE27)-LEN(SUBSTITUTE(CE27,"g",))=0,0,0.03)</f>
        <v>0</v>
      </c>
      <c r="DH27" s="47">
        <f>IF(LEN(CE27)-LEN(SUBSTITUTE(CE27,"G",))=0,0,0.08)</f>
        <v>0</v>
      </c>
      <c r="DI27" s="47">
        <f>(LEN(CE27)-LEN(SUBSTITUTE(CE27,"-",)))*0.09</f>
        <v>0</v>
      </c>
      <c r="DJ27" s="47">
        <f>SUM(DF27:DI27)</f>
        <v>0</v>
      </c>
      <c r="DK27" s="60">
        <f>LEN(CE27)-LEN(SUBSTITUTE(CE27,"T",))</f>
        <v>0</v>
      </c>
      <c r="DL27" s="60">
        <f>LEN(CE27)-LEN(SUBSTITUTE(CE27,"Z",))</f>
        <v>0</v>
      </c>
      <c r="DM27" s="60">
        <f>LEN(CE27)-LEN(SUBSTITUTE(CE27,"S",))</f>
        <v>1</v>
      </c>
      <c r="DN27" s="60">
        <f>LEN(CE27)-LEN(SUBSTITUTE(CE27,"Y",))</f>
        <v>0</v>
      </c>
      <c r="DO27" s="60">
        <f>LEN(CE27)-LEN(SUBSTITUTE(CE27,"X",))</f>
        <v>0</v>
      </c>
      <c r="DP27" s="60">
        <f>LEN(CE27)-LEN(SUBSTITUTE(CE27,"M",))</f>
        <v>0</v>
      </c>
      <c r="DQ27" s="60">
        <f>LEN(CE27)-LEN(SUBSTITUTE(CE27,"K",))</f>
        <v>0</v>
      </c>
      <c r="DR27" s="60">
        <f>LEN(CE27)-LEN(SUBSTITUTE(CE27,"D",))</f>
        <v>0</v>
      </c>
      <c r="DS27" s="60">
        <f>SUM(DK27:DR27)</f>
        <v>1</v>
      </c>
      <c r="DT27" s="60">
        <f>IF(DS27=0,0,1)</f>
        <v>1</v>
      </c>
      <c r="DU27" s="47">
        <f>IF(DS27=1,0.6,0)</f>
        <v>0.6</v>
      </c>
      <c r="DV27" s="47">
        <f>IF(DS27=2,0.81,0)</f>
        <v>0</v>
      </c>
      <c r="DW27" s="47">
        <f>IF(DS27=3,1.01,0)</f>
        <v>0</v>
      </c>
      <c r="DX27" s="47">
        <f>IF(DS27=4,1.15,0)</f>
        <v>0</v>
      </c>
      <c r="DY27" s="47">
        <f>IF(DS27=5,1.25,0)</f>
        <v>0</v>
      </c>
      <c r="DZ27" s="47">
        <f>SUM(DU27:DY27)*DT27</f>
        <v>0.6</v>
      </c>
      <c r="EA27" s="47">
        <f>(LEN(CE27)-LEN(SUBSTITUTE(CE27,"T",)))*-0.03</f>
        <v>0</v>
      </c>
      <c r="EB27" s="47">
        <f>(LEN(CE27)-LEN(SUBSTITUTE(CE27,"Z",)))*0</f>
        <v>0</v>
      </c>
      <c r="EC27" s="47">
        <f>(LEN(CE27)-LEN(SUBSTITUTE(CE27,"S",)))*0.01</f>
        <v>0.01</v>
      </c>
      <c r="ED27" s="47">
        <f>(LEN(CE27)-LEN(SUBSTITUTE(CE27,"Y",)))*0.01</f>
        <v>0</v>
      </c>
      <c r="EE27" s="47">
        <f>(LEN(CE27)-LEN(SUBSTITUTE(CE27,"X",)))*0.01</f>
        <v>0</v>
      </c>
      <c r="EF27" s="47">
        <f>(LEN(CE27)-LEN(SUBSTITUTE(CE27,"M",)))*0.01</f>
        <v>0</v>
      </c>
      <c r="EG27" s="47">
        <f>(LEN(CE27)-LEN(SUBSTITUTE(CE27,"K",)))*0.02</f>
        <v>0</v>
      </c>
      <c r="EH27" s="47">
        <f>(LEN(CE27)-LEN(SUBSTITUTE(CE27,"D",)))*0.02</f>
        <v>0</v>
      </c>
      <c r="EI27" s="47">
        <f>SUM(EA27:EH27)</f>
        <v>0.01</v>
      </c>
      <c r="EJ27" s="47">
        <f>IF(A27=1,0.15,0)</f>
        <v>0</v>
      </c>
      <c r="EK27" s="47">
        <f>SUM(CN27,CU27,DE27,DJ27,DZ27,EI27,EJ27)</f>
        <v>0.61</v>
      </c>
      <c r="EL27" s="68">
        <f>C27</f>
        <v>24.06</v>
      </c>
      <c r="EM27" s="68">
        <f>SUM(O27:Q27)+R27+S27</f>
        <v>14.569999999999999</v>
      </c>
      <c r="EN27" s="58">
        <f>ROUND(18-(12*C27)/B27,2)</f>
        <v>1.5</v>
      </c>
      <c r="EO27" s="68">
        <f>IF(EN27&gt;7.5,7.5,IF(EN27&lt;0,0,EN27))</f>
        <v>1.5</v>
      </c>
      <c r="EP27" s="68">
        <f>SUM(EM27,EO27)</f>
        <v>16.07</v>
      </c>
    </row>
    <row r="28" spans="1:146" ht="13.5" customHeight="1">
      <c r="A28" s="61"/>
      <c r="B28" s="62">
        <v>17.5</v>
      </c>
      <c r="C28" s="63">
        <v>22.07</v>
      </c>
      <c r="D28" s="64">
        <v>3.5</v>
      </c>
      <c r="E28" s="64">
        <v>2</v>
      </c>
      <c r="F28" s="64">
        <v>1.2</v>
      </c>
      <c r="G28" s="65" t="s">
        <v>149</v>
      </c>
      <c r="H28" s="65" t="s">
        <v>111</v>
      </c>
      <c r="I28" s="66"/>
      <c r="J28" s="67">
        <v>13</v>
      </c>
      <c r="K28" s="5" t="s">
        <v>150</v>
      </c>
      <c r="L28" s="5" t="s">
        <v>17</v>
      </c>
      <c r="M28" s="5" t="s">
        <v>151</v>
      </c>
      <c r="N28" s="5" t="s">
        <v>152</v>
      </c>
      <c r="O28" s="68">
        <f>D28</f>
        <v>3.5</v>
      </c>
      <c r="P28" s="69">
        <f>D28</f>
        <v>3.5</v>
      </c>
      <c r="Q28" s="69">
        <f>D28</f>
        <v>3.5</v>
      </c>
      <c r="R28" s="68">
        <f>IF(V28&gt;3.75,3.75,V28)</f>
        <v>1.92</v>
      </c>
      <c r="S28" s="68">
        <f>IF(W28&gt;3.75,3.75,W28)</f>
        <v>0.74</v>
      </c>
      <c r="T28" s="70" t="str">
        <f>G28</f>
        <v>TTS</v>
      </c>
      <c r="U28" s="70" t="str">
        <f>H28</f>
        <v>K</v>
      </c>
      <c r="V28" s="58">
        <f>ROUND(E28*CD28,2)</f>
        <v>1.92</v>
      </c>
      <c r="W28" s="58">
        <f>ROUND(F28*EK28,2)</f>
        <v>0.74</v>
      </c>
      <c r="X28" s="56" t="str">
        <f>IF(G28="","",G28)</f>
        <v>TTS</v>
      </c>
      <c r="Y28" s="47">
        <f>IF(LEN(X28)-LEN(SUBSTITUTE(X28,"b",))=0,0,1.05)</f>
        <v>0</v>
      </c>
      <c r="Z28" s="47">
        <f>IF(LEN(X28)-LEN(SUBSTITUTE(X28,"f",))=0,0,1.1)</f>
        <v>0</v>
      </c>
      <c r="AA28" s="47">
        <f>IF(LEN(X28)-LEN(SUBSTITUTE(X28,"H",))=0,0,0)</f>
        <v>0</v>
      </c>
      <c r="AB28" s="47">
        <f>IF(LEN(X28)-LEN(SUBSTITUTE(X28,"dF",))=0,0,0.36)</f>
        <v>0</v>
      </c>
      <c r="AC28" s="47">
        <f>IF(LEN(X28)-LEN(SUBSTITUTE(X28,"tF",))=0,0,0.53)</f>
        <v>0</v>
      </c>
      <c r="AD28" s="56">
        <f>IF(AB28+AC28=0,1,0)</f>
        <v>1</v>
      </c>
      <c r="AE28" s="47">
        <f>IF(LEN(X28)-LEN(SUBSTITUTE(X28,"F",))=0,0,0.19*AD28)</f>
        <v>0</v>
      </c>
      <c r="AF28" s="47">
        <f>(LEN(X28)-LEN(SUBSTITUTE(X28,"l",)))*1.09</f>
        <v>0</v>
      </c>
      <c r="AG28" s="47">
        <f>SUM(Y28:AC28,AE28,AF28)</f>
        <v>0</v>
      </c>
      <c r="AH28" s="71">
        <f>IF(LEN(X28)-LEN(SUBSTITUTE(X28,"o",))&gt;0,0,1)</f>
        <v>1</v>
      </c>
      <c r="AI28" s="47">
        <f>IF(LEN(X28)-LEN(SUBSTITUTE(X28,"3",))=0,0,1.05)</f>
        <v>0</v>
      </c>
      <c r="AJ28" s="47">
        <f>IF(LEN(X28)-LEN(SUBSTITUTE(X28,"5",))=0,0,1.2)</f>
        <v>0</v>
      </c>
      <c r="AK28" s="47">
        <f>IF(LEN(X28)-LEN(SUBSTITUTE(X28,"7",))=0,0,1.28)</f>
        <v>0</v>
      </c>
      <c r="AL28" s="47">
        <f>IF(LEN(X28)-LEN(SUBSTITUTE(X28,"9",))=0,0,1.37)</f>
        <v>0</v>
      </c>
      <c r="AM28" s="47">
        <f>IF(LEN(X28)-LEN(SUBSTITUTE(X28,"10",))=0,0,1.45)</f>
        <v>0</v>
      </c>
      <c r="AN28" s="47">
        <f>SUM(AI28:AM28)*AH28</f>
        <v>0</v>
      </c>
      <c r="AO28" s="71">
        <f>IF(LEN(X28)-LEN(SUBSTITUTE(X28,"o",))&gt;0,1,0)</f>
        <v>0</v>
      </c>
      <c r="AP28" s="47">
        <f>IF(LEN(X28)-LEN(SUBSTITUTE(X28,"3o",))=0,0,1.07)</f>
        <v>0</v>
      </c>
      <c r="AQ28" s="47">
        <f>IF(LEN(X28)-LEN(SUBSTITUTE(X28,"5o",))=0,0,1.16)</f>
        <v>0</v>
      </c>
      <c r="AR28" s="47">
        <f>IF(LEN(X28)-LEN(SUBSTITUTE(X28,"7o",))=0,0,1.24)</f>
        <v>0</v>
      </c>
      <c r="AS28" s="47">
        <f>IF(LEN(X28)-LEN(SUBSTITUTE(X28,"9o",))=0,0,1.33)</f>
        <v>0</v>
      </c>
      <c r="AT28" s="47">
        <f>IF(LEN(X28)-LEN(SUBSTITUTE(X28,"10o",))=0,0,1.41)</f>
        <v>0</v>
      </c>
      <c r="AU28" s="47">
        <f>IF(LEN(X28)-LEN(SUBSTITUTE(X28,"A",))=0,0,0)</f>
        <v>0</v>
      </c>
      <c r="AV28" s="47">
        <f>IF(LEN(X28)-LEN(SUBSTITUTE(X28,"B",))=0,0,0.04)</f>
        <v>0</v>
      </c>
      <c r="AW28" s="47">
        <f>IF(LEN(X28)-LEN(SUBSTITUTE(X28,"C",))=0,0,0.08)</f>
        <v>0</v>
      </c>
      <c r="AX28" s="47">
        <f>SUM(AP28:AW28)*AO28</f>
        <v>0</v>
      </c>
      <c r="AY28" s="47">
        <f>IF(LEN(X28)-LEN(SUBSTITUTE(X28,"p",))&lt;2,0,(LEN(X28)-LEN(SUBSTITUTE(X28,"p",))-1)*0.03)</f>
        <v>0</v>
      </c>
      <c r="AZ28" s="47">
        <f>IF(LEN(X28)-LEN(SUBSTITUTE(X28,"g",))=0,0,0.03)</f>
        <v>0</v>
      </c>
      <c r="BA28" s="47">
        <f>IF(LEN(X28)-LEN(SUBSTITUTE(X28,"G",))=0,0,0.08)</f>
        <v>0</v>
      </c>
      <c r="BB28" s="47">
        <f>(LEN(X28)-LEN(SUBSTITUTE(X28,"-",)))*0.09</f>
        <v>0</v>
      </c>
      <c r="BC28" s="47">
        <f>SUM(AY28:BB28)</f>
        <v>0</v>
      </c>
      <c r="BD28" s="60">
        <f>LEN(X28)-LEN(SUBSTITUTE(X28,"T",))</f>
        <v>2</v>
      </c>
      <c r="BE28" s="60">
        <f>LEN(X28)-LEN(SUBSTITUTE(X28,"Z",))</f>
        <v>0</v>
      </c>
      <c r="BF28" s="60">
        <f>LEN(X28)-LEN(SUBSTITUTE(X28,"S",))</f>
        <v>1</v>
      </c>
      <c r="BG28" s="60">
        <f>LEN(X28)-LEN(SUBSTITUTE(X28,"Y",))</f>
        <v>0</v>
      </c>
      <c r="BH28" s="60">
        <f>LEN(X28)-LEN(SUBSTITUTE(X28,"X",))</f>
        <v>0</v>
      </c>
      <c r="BI28" s="60">
        <f>LEN(X28)-LEN(SUBSTITUTE(X28,"M",))</f>
        <v>0</v>
      </c>
      <c r="BJ28" s="60">
        <f>LEN(X28)-LEN(SUBSTITUTE(X28,"K",))</f>
        <v>0</v>
      </c>
      <c r="BK28" s="60">
        <f>LEN(X28)-LEN(SUBSTITUTE(X28,"D",))</f>
        <v>0</v>
      </c>
      <c r="BL28" s="60">
        <f>SUM(BD28:BK28)</f>
        <v>3</v>
      </c>
      <c r="BM28" s="60">
        <f>IF(BL28=0,0,1)</f>
        <v>1</v>
      </c>
      <c r="BN28" s="47">
        <f>IF(BL28=1,0.6,0)</f>
        <v>0</v>
      </c>
      <c r="BO28" s="47">
        <f>IF(BL28=2,0.81,0)</f>
        <v>0</v>
      </c>
      <c r="BP28" s="47">
        <f>IF(BL28=3,1.01,0)</f>
        <v>1.01</v>
      </c>
      <c r="BQ28" s="47">
        <f>IF(BL28=4,1.15,0)</f>
        <v>0</v>
      </c>
      <c r="BR28" s="47">
        <f>IF(BL28=5,1.25,0)</f>
        <v>0</v>
      </c>
      <c r="BS28" s="47">
        <f>SUM(BN28:BR28)*BM28</f>
        <v>1.01</v>
      </c>
      <c r="BT28" s="47">
        <f>(LEN(X28)-LEN(SUBSTITUTE(X28,"T",)))*-0.03</f>
        <v>-0.06</v>
      </c>
      <c r="BU28" s="47">
        <f>(LEN(X28)-LEN(SUBSTITUTE(X28,"Z",)))*0</f>
        <v>0</v>
      </c>
      <c r="BV28" s="47">
        <f>(LEN(X28)-LEN(SUBSTITUTE(X28,"S",)))*0.01</f>
        <v>0.01</v>
      </c>
      <c r="BW28" s="47">
        <f>(LEN(X28)-LEN(SUBSTITUTE(X28,"Y",)))*0.01</f>
        <v>0</v>
      </c>
      <c r="BX28" s="47">
        <f>(LEN(X28)-LEN(SUBSTITUTE(X28,"X",)))*0.01</f>
        <v>0</v>
      </c>
      <c r="BY28" s="47">
        <f>(LEN(X28)-LEN(SUBSTITUTE(X28,"M",)))*0.01</f>
        <v>0</v>
      </c>
      <c r="BZ28" s="47">
        <f>(LEN(X28)-LEN(SUBSTITUTE(X28,"K",)))*0.02</f>
        <v>0</v>
      </c>
      <c r="CA28" s="47">
        <f>(LEN(X28)-LEN(SUBSTITUTE(X28,"D",)))*0.02</f>
        <v>0</v>
      </c>
      <c r="CB28" s="47">
        <f>SUM(BT28:CA28)</f>
        <v>-0.049999999999999996</v>
      </c>
      <c r="CC28" s="47">
        <f>IF(A28=1,0.15,0)</f>
        <v>0</v>
      </c>
      <c r="CD28" s="47">
        <f>SUM(AG28,AN28,AX28,BC28,BS28,CB28,CC28)</f>
        <v>0.96</v>
      </c>
      <c r="CE28" s="56" t="str">
        <f>IF(H28="","",H28)</f>
        <v>K</v>
      </c>
      <c r="CF28" s="47">
        <f>IF(LEN(CE28)-LEN(SUBSTITUTE(CE28,"b",))=0,0,1.05)</f>
        <v>0</v>
      </c>
      <c r="CG28" s="47">
        <f>IF(LEN(CE28)-LEN(SUBSTITUTE(CE28,"f",))=0,0,1.1)</f>
        <v>0</v>
      </c>
      <c r="CH28" s="47">
        <f>IF(LEN(CE28)-LEN(SUBSTITUTE(CE28,"H",))=0,0,0)</f>
        <v>0</v>
      </c>
      <c r="CI28" s="47">
        <f>IF(LEN(CE28)-LEN(SUBSTITUTE(CE28,"dF",))=0,0,0.36)</f>
        <v>0</v>
      </c>
      <c r="CJ28" s="47">
        <f>IF(LEN(CE28)-LEN(SUBSTITUTE(CE28,"tF",))=0,0,0.53)</f>
        <v>0</v>
      </c>
      <c r="CK28" s="56">
        <f>IF(CI28+CJ28=0,1,0)</f>
        <v>1</v>
      </c>
      <c r="CL28" s="47">
        <f>IF(LEN(CE28)-LEN(SUBSTITUTE(CE28,"F",))=0,0,0.19*CK28)</f>
        <v>0</v>
      </c>
      <c r="CM28" s="47">
        <f>(LEN(CE28)-LEN(SUBSTITUTE(CE28,"l",)))*1.09</f>
        <v>0</v>
      </c>
      <c r="CN28" s="47">
        <f>SUM(CF28:CJ28,CL28,CM28)</f>
        <v>0</v>
      </c>
      <c r="CO28" s="71">
        <f>IF(LEN(CE28)-LEN(SUBSTITUTE(CE28,"o",))&gt;0,0,1)</f>
        <v>1</v>
      </c>
      <c r="CP28" s="47">
        <f>IF(LEN(CE28)-LEN(SUBSTITUTE(CE28,"3",))=0,0,1.05)</f>
        <v>0</v>
      </c>
      <c r="CQ28" s="47">
        <f>IF(LEN(CE28)-LEN(SUBSTITUTE(CE28,"5",))=0,0,1.2)</f>
        <v>0</v>
      </c>
      <c r="CR28" s="47">
        <f>IF(LEN(CE28)-LEN(SUBSTITUTE(CE28,"7",))=0,0,1.28)</f>
        <v>0</v>
      </c>
      <c r="CS28" s="47">
        <f>IF(LEN(CE28)-LEN(SUBSTITUTE(CE28,"9",))=0,0,1.37)</f>
        <v>0</v>
      </c>
      <c r="CT28" s="47">
        <f>IF(LEN(CE28)-LEN(SUBSTITUTE(CE28,"10",))=0,0,1.45)</f>
        <v>0</v>
      </c>
      <c r="CU28" s="47">
        <f>SUM(CP28:CT28)*CO28</f>
        <v>0</v>
      </c>
      <c r="CV28" s="71">
        <f>IF(LEN(CE28)-LEN(SUBSTITUTE(CE28,"o",))&gt;0,1,0)</f>
        <v>0</v>
      </c>
      <c r="CW28" s="47">
        <f>IF(LEN(CE28)-LEN(SUBSTITUTE(CE28,"3o",))=0,0,1.07)</f>
        <v>0</v>
      </c>
      <c r="CX28" s="47">
        <f>IF(LEN(CE28)-LEN(SUBSTITUTE(CE28,"5o",))=0,0,1.16)</f>
        <v>0</v>
      </c>
      <c r="CY28" s="47">
        <f>IF(LEN(CE28)-LEN(SUBSTITUTE(CE28,"7o",))=0,0,1.24)</f>
        <v>0</v>
      </c>
      <c r="CZ28" s="47">
        <f>IF(LEN(CE28)-LEN(SUBSTITUTE(CE28,"9o",))=0,0,1.33)</f>
        <v>0</v>
      </c>
      <c r="DA28" s="47">
        <f>IF(LEN(CE28)-LEN(SUBSTITUTE(CE28,"10o",))=0,0,1.41)</f>
        <v>0</v>
      </c>
      <c r="DB28" s="47">
        <f>IF(LEN(CE28)-LEN(SUBSTITUTE(CE28,"A",))=0,0,0)</f>
        <v>0</v>
      </c>
      <c r="DC28" s="47">
        <f>IF(LEN(CE28)-LEN(SUBSTITUTE(CE28,"B",))=0,0,0.04)</f>
        <v>0</v>
      </c>
      <c r="DD28" s="47">
        <f>IF(LEN(CE28)-LEN(SUBSTITUTE(CE28,"C",))=0,0,0.08)</f>
        <v>0</v>
      </c>
      <c r="DE28" s="47">
        <f>SUM(CW28:DD28)*CV28</f>
        <v>0</v>
      </c>
      <c r="DF28" s="47">
        <f>IF(LEN(CE28)-LEN(SUBSTITUTE(CE28,"p",))&lt;2,0,(LEN(CE28)-LEN(SUBSTITUTE(CE28,"p",))-1)*0.03)</f>
        <v>0</v>
      </c>
      <c r="DG28" s="47">
        <f>IF(LEN(CE28)-LEN(SUBSTITUTE(CE28,"g",))=0,0,0.03)</f>
        <v>0</v>
      </c>
      <c r="DH28" s="47">
        <f>IF(LEN(CE28)-LEN(SUBSTITUTE(CE28,"G",))=0,0,0.08)</f>
        <v>0</v>
      </c>
      <c r="DI28" s="47">
        <f>(LEN(CE28)-LEN(SUBSTITUTE(CE28,"-",)))*0.09</f>
        <v>0</v>
      </c>
      <c r="DJ28" s="47">
        <f>SUM(DF28:DI28)</f>
        <v>0</v>
      </c>
      <c r="DK28" s="60">
        <f>LEN(CE28)-LEN(SUBSTITUTE(CE28,"T",))</f>
        <v>0</v>
      </c>
      <c r="DL28" s="60">
        <f>LEN(CE28)-LEN(SUBSTITUTE(CE28,"Z",))</f>
        <v>0</v>
      </c>
      <c r="DM28" s="60">
        <f>LEN(CE28)-LEN(SUBSTITUTE(CE28,"S",))</f>
        <v>0</v>
      </c>
      <c r="DN28" s="60">
        <f>LEN(CE28)-LEN(SUBSTITUTE(CE28,"Y",))</f>
        <v>0</v>
      </c>
      <c r="DO28" s="60">
        <f>LEN(CE28)-LEN(SUBSTITUTE(CE28,"X",))</f>
        <v>0</v>
      </c>
      <c r="DP28" s="60">
        <f>LEN(CE28)-LEN(SUBSTITUTE(CE28,"M",))</f>
        <v>0</v>
      </c>
      <c r="DQ28" s="60">
        <f>LEN(CE28)-LEN(SUBSTITUTE(CE28,"K",))</f>
        <v>1</v>
      </c>
      <c r="DR28" s="60">
        <f>LEN(CE28)-LEN(SUBSTITUTE(CE28,"D",))</f>
        <v>0</v>
      </c>
      <c r="DS28" s="60">
        <f>SUM(DK28:DR28)</f>
        <v>1</v>
      </c>
      <c r="DT28" s="60">
        <f>IF(DS28=0,0,1)</f>
        <v>1</v>
      </c>
      <c r="DU28" s="47">
        <f>IF(DS28=1,0.6,0)</f>
        <v>0.6</v>
      </c>
      <c r="DV28" s="47">
        <f>IF(DS28=2,0.81,0)</f>
        <v>0</v>
      </c>
      <c r="DW28" s="47">
        <f>IF(DS28=3,1.01,0)</f>
        <v>0</v>
      </c>
      <c r="DX28" s="47">
        <f>IF(DS28=4,1.15,0)</f>
        <v>0</v>
      </c>
      <c r="DY28" s="47">
        <f>IF(DS28=5,1.25,0)</f>
        <v>0</v>
      </c>
      <c r="DZ28" s="47">
        <f>SUM(DU28:DY28)*DT28</f>
        <v>0.6</v>
      </c>
      <c r="EA28" s="47">
        <f>(LEN(CE28)-LEN(SUBSTITUTE(CE28,"T",)))*-0.03</f>
        <v>0</v>
      </c>
      <c r="EB28" s="47">
        <f>(LEN(CE28)-LEN(SUBSTITUTE(CE28,"Z",)))*0</f>
        <v>0</v>
      </c>
      <c r="EC28" s="47">
        <f>(LEN(CE28)-LEN(SUBSTITUTE(CE28,"S",)))*0.01</f>
        <v>0</v>
      </c>
      <c r="ED28" s="47">
        <f>(LEN(CE28)-LEN(SUBSTITUTE(CE28,"Y",)))*0.01</f>
        <v>0</v>
      </c>
      <c r="EE28" s="47">
        <f>(LEN(CE28)-LEN(SUBSTITUTE(CE28,"X",)))*0.01</f>
        <v>0</v>
      </c>
      <c r="EF28" s="47">
        <f>(LEN(CE28)-LEN(SUBSTITUTE(CE28,"M",)))*0.01</f>
        <v>0</v>
      </c>
      <c r="EG28" s="47">
        <f>(LEN(CE28)-LEN(SUBSTITUTE(CE28,"K",)))*0.02</f>
        <v>0.02</v>
      </c>
      <c r="EH28" s="47">
        <f>(LEN(CE28)-LEN(SUBSTITUTE(CE28,"D",)))*0.02</f>
        <v>0</v>
      </c>
      <c r="EI28" s="47">
        <f>SUM(EA28:EH28)</f>
        <v>0.02</v>
      </c>
      <c r="EJ28" s="47">
        <f>IF(A28=1,0.15,0)</f>
        <v>0</v>
      </c>
      <c r="EK28" s="47">
        <f>SUM(CN28,CU28,DE28,DJ28,DZ28,EI28,EJ28)</f>
        <v>0.62</v>
      </c>
      <c r="EL28" s="68">
        <f>C28</f>
        <v>22.07</v>
      </c>
      <c r="EM28" s="68">
        <f>SUM(O28:Q28)+R28+S28</f>
        <v>13.16</v>
      </c>
      <c r="EN28" s="58">
        <f>ROUND(18-(12*C28)/B28,2)</f>
        <v>2.87</v>
      </c>
      <c r="EO28" s="68">
        <f>IF(EN28&gt;7.5,7.5,IF(EN28&lt;0,0,EN28))</f>
        <v>2.87</v>
      </c>
      <c r="EP28" s="68">
        <f>SUM(EM28,EO28)</f>
        <v>16.03</v>
      </c>
    </row>
    <row r="29" spans="1:146" ht="13.5" customHeight="1">
      <c r="A29" s="61"/>
      <c r="B29" s="62">
        <v>17.5</v>
      </c>
      <c r="C29" s="63">
        <v>24.58</v>
      </c>
      <c r="D29" s="64">
        <v>4</v>
      </c>
      <c r="E29" s="64">
        <v>2</v>
      </c>
      <c r="F29" s="64">
        <v>1.9</v>
      </c>
      <c r="G29" s="65" t="s">
        <v>111</v>
      </c>
      <c r="H29" s="65" t="s">
        <v>153</v>
      </c>
      <c r="I29" s="66"/>
      <c r="J29" s="67">
        <v>14</v>
      </c>
      <c r="K29" s="5" t="s">
        <v>154</v>
      </c>
      <c r="L29" s="5" t="s">
        <v>24</v>
      </c>
      <c r="M29" s="5" t="s">
        <v>124</v>
      </c>
      <c r="N29" s="5" t="s">
        <v>146</v>
      </c>
      <c r="O29" s="68">
        <f>D29</f>
        <v>4</v>
      </c>
      <c r="P29" s="69">
        <f>D29</f>
        <v>4</v>
      </c>
      <c r="Q29" s="69">
        <f>D29</f>
        <v>4</v>
      </c>
      <c r="R29" s="68">
        <f>IF(V29&gt;3.75,3.75,V29)</f>
        <v>1.24</v>
      </c>
      <c r="S29" s="68">
        <f>IF(W29&gt;3.75,3.75,W29)</f>
        <v>1.62</v>
      </c>
      <c r="T29" s="70" t="str">
        <f>G29</f>
        <v>K</v>
      </c>
      <c r="U29" s="70" t="str">
        <f>H29</f>
        <v>DD</v>
      </c>
      <c r="V29" s="58">
        <f>ROUND(E29*CD29,2)</f>
        <v>1.24</v>
      </c>
      <c r="W29" s="58">
        <f>ROUND(F29*EK29,2)</f>
        <v>1.62</v>
      </c>
      <c r="X29" s="56" t="str">
        <f>IF(G29="","",G29)</f>
        <v>K</v>
      </c>
      <c r="Y29" s="47">
        <f>IF(LEN(X29)-LEN(SUBSTITUTE(X29,"b",))=0,0,1.05)</f>
        <v>0</v>
      </c>
      <c r="Z29" s="47">
        <f>IF(LEN(X29)-LEN(SUBSTITUTE(X29,"f",))=0,0,1.1)</f>
        <v>0</v>
      </c>
      <c r="AA29" s="47">
        <f>IF(LEN(X29)-LEN(SUBSTITUTE(X29,"H",))=0,0,0)</f>
        <v>0</v>
      </c>
      <c r="AB29" s="47">
        <f>IF(LEN(X29)-LEN(SUBSTITUTE(X29,"dF",))=0,0,0.36)</f>
        <v>0</v>
      </c>
      <c r="AC29" s="47">
        <f>IF(LEN(X29)-LEN(SUBSTITUTE(X29,"tF",))=0,0,0.53)</f>
        <v>0</v>
      </c>
      <c r="AD29" s="56">
        <f>IF(AB29+AC29=0,1,0)</f>
        <v>1</v>
      </c>
      <c r="AE29" s="47">
        <f>IF(LEN(X29)-LEN(SUBSTITUTE(X29,"F",))=0,0,0.19*AD29)</f>
        <v>0</v>
      </c>
      <c r="AF29" s="47">
        <f>(LEN(X29)-LEN(SUBSTITUTE(X29,"l",)))*1.09</f>
        <v>0</v>
      </c>
      <c r="AG29" s="47">
        <f>SUM(Y29:AC29,AE29,AF29)</f>
        <v>0</v>
      </c>
      <c r="AH29" s="71">
        <f>IF(LEN(X29)-LEN(SUBSTITUTE(X29,"o",))&gt;0,0,1)</f>
        <v>1</v>
      </c>
      <c r="AI29" s="47">
        <f>IF(LEN(X29)-LEN(SUBSTITUTE(X29,"3",))=0,0,1.05)</f>
        <v>0</v>
      </c>
      <c r="AJ29" s="47">
        <f>IF(LEN(X29)-LEN(SUBSTITUTE(X29,"5",))=0,0,1.2)</f>
        <v>0</v>
      </c>
      <c r="AK29" s="47">
        <f>IF(LEN(X29)-LEN(SUBSTITUTE(X29,"7",))=0,0,1.28)</f>
        <v>0</v>
      </c>
      <c r="AL29" s="47">
        <f>IF(LEN(X29)-LEN(SUBSTITUTE(X29,"9",))=0,0,1.37)</f>
        <v>0</v>
      </c>
      <c r="AM29" s="47">
        <f>IF(LEN(X29)-LEN(SUBSTITUTE(X29,"10",))=0,0,1.45)</f>
        <v>0</v>
      </c>
      <c r="AN29" s="47">
        <f>SUM(AI29:AM29)*AH29</f>
        <v>0</v>
      </c>
      <c r="AO29" s="71">
        <f>IF(LEN(X29)-LEN(SUBSTITUTE(X29,"o",))&gt;0,1,0)</f>
        <v>0</v>
      </c>
      <c r="AP29" s="47">
        <f>IF(LEN(X29)-LEN(SUBSTITUTE(X29,"3o",))=0,0,1.07)</f>
        <v>0</v>
      </c>
      <c r="AQ29" s="47">
        <f>IF(LEN(X29)-LEN(SUBSTITUTE(X29,"5o",))=0,0,1.16)</f>
        <v>0</v>
      </c>
      <c r="AR29" s="47">
        <f>IF(LEN(X29)-LEN(SUBSTITUTE(X29,"7o",))=0,0,1.24)</f>
        <v>0</v>
      </c>
      <c r="AS29" s="47">
        <f>IF(LEN(X29)-LEN(SUBSTITUTE(X29,"9o",))=0,0,1.33)</f>
        <v>0</v>
      </c>
      <c r="AT29" s="47">
        <f>IF(LEN(X29)-LEN(SUBSTITUTE(X29,"10o",))=0,0,1.41)</f>
        <v>0</v>
      </c>
      <c r="AU29" s="47">
        <f>IF(LEN(X29)-LEN(SUBSTITUTE(X29,"A",))=0,0,0)</f>
        <v>0</v>
      </c>
      <c r="AV29" s="47">
        <f>IF(LEN(X29)-LEN(SUBSTITUTE(X29,"B",))=0,0,0.04)</f>
        <v>0</v>
      </c>
      <c r="AW29" s="47">
        <f>IF(LEN(X29)-LEN(SUBSTITUTE(X29,"C",))=0,0,0.08)</f>
        <v>0</v>
      </c>
      <c r="AX29" s="47">
        <f>SUM(AP29:AW29)*AO29</f>
        <v>0</v>
      </c>
      <c r="AY29" s="47">
        <f>IF(LEN(X29)-LEN(SUBSTITUTE(X29,"p",))&lt;2,0,(LEN(X29)-LEN(SUBSTITUTE(X29,"p",))-1)*0.03)</f>
        <v>0</v>
      </c>
      <c r="AZ29" s="47">
        <f>IF(LEN(X29)-LEN(SUBSTITUTE(X29,"g",))=0,0,0.03)</f>
        <v>0</v>
      </c>
      <c r="BA29" s="47">
        <f>IF(LEN(X29)-LEN(SUBSTITUTE(X29,"G",))=0,0,0.08)</f>
        <v>0</v>
      </c>
      <c r="BB29" s="47">
        <f>(LEN(X29)-LEN(SUBSTITUTE(X29,"-",)))*0.09</f>
        <v>0</v>
      </c>
      <c r="BC29" s="47">
        <f>SUM(AY29:BB29)</f>
        <v>0</v>
      </c>
      <c r="BD29" s="60">
        <f>LEN(X29)-LEN(SUBSTITUTE(X29,"T",))</f>
        <v>0</v>
      </c>
      <c r="BE29" s="60">
        <f>LEN(X29)-LEN(SUBSTITUTE(X29,"Z",))</f>
        <v>0</v>
      </c>
      <c r="BF29" s="60">
        <f>LEN(X29)-LEN(SUBSTITUTE(X29,"S",))</f>
        <v>0</v>
      </c>
      <c r="BG29" s="60">
        <f>LEN(X29)-LEN(SUBSTITUTE(X29,"Y",))</f>
        <v>0</v>
      </c>
      <c r="BH29" s="60">
        <f>LEN(X29)-LEN(SUBSTITUTE(X29,"X",))</f>
        <v>0</v>
      </c>
      <c r="BI29" s="60">
        <f>LEN(X29)-LEN(SUBSTITUTE(X29,"M",))</f>
        <v>0</v>
      </c>
      <c r="BJ29" s="60">
        <f>LEN(X29)-LEN(SUBSTITUTE(X29,"K",))</f>
        <v>1</v>
      </c>
      <c r="BK29" s="60">
        <f>LEN(X29)-LEN(SUBSTITUTE(X29,"D",))</f>
        <v>0</v>
      </c>
      <c r="BL29" s="60">
        <f>SUM(BD29:BK29)</f>
        <v>1</v>
      </c>
      <c r="BM29" s="60">
        <f>IF(BL29=0,0,1)</f>
        <v>1</v>
      </c>
      <c r="BN29" s="47">
        <f>IF(BL29=1,0.6,0)</f>
        <v>0.6</v>
      </c>
      <c r="BO29" s="47">
        <f>IF(BL29=2,0.81,0)</f>
        <v>0</v>
      </c>
      <c r="BP29" s="47">
        <f>IF(BL29=3,1.01,0)</f>
        <v>0</v>
      </c>
      <c r="BQ29" s="47">
        <f>IF(BL29=4,1.15,0)</f>
        <v>0</v>
      </c>
      <c r="BR29" s="47">
        <f>IF(BL29=5,1.25,0)</f>
        <v>0</v>
      </c>
      <c r="BS29" s="47">
        <f>SUM(BN29:BR29)*BM29</f>
        <v>0.6</v>
      </c>
      <c r="BT29" s="47">
        <f>(LEN(X29)-LEN(SUBSTITUTE(X29,"T",)))*-0.03</f>
        <v>0</v>
      </c>
      <c r="BU29" s="47">
        <f>(LEN(X29)-LEN(SUBSTITUTE(X29,"Z",)))*0</f>
        <v>0</v>
      </c>
      <c r="BV29" s="47">
        <f>(LEN(X29)-LEN(SUBSTITUTE(X29,"S",)))*0.01</f>
        <v>0</v>
      </c>
      <c r="BW29" s="47">
        <f>(LEN(X29)-LEN(SUBSTITUTE(X29,"Y",)))*0.01</f>
        <v>0</v>
      </c>
      <c r="BX29" s="47">
        <f>(LEN(X29)-LEN(SUBSTITUTE(X29,"X",)))*0.01</f>
        <v>0</v>
      </c>
      <c r="BY29" s="47">
        <f>(LEN(X29)-LEN(SUBSTITUTE(X29,"M",)))*0.01</f>
        <v>0</v>
      </c>
      <c r="BZ29" s="47">
        <f>(LEN(X29)-LEN(SUBSTITUTE(X29,"K",)))*0.02</f>
        <v>0.02</v>
      </c>
      <c r="CA29" s="47">
        <f>(LEN(X29)-LEN(SUBSTITUTE(X29,"D",)))*0.02</f>
        <v>0</v>
      </c>
      <c r="CB29" s="47">
        <f>SUM(BT29:CA29)</f>
        <v>0.02</v>
      </c>
      <c r="CC29" s="47">
        <f>IF(A29=1,0.15,0)</f>
        <v>0</v>
      </c>
      <c r="CD29" s="47">
        <f>SUM(AG29,AN29,AX29,BC29,BS29,CB29,CC29)</f>
        <v>0.62</v>
      </c>
      <c r="CE29" s="56" t="str">
        <f>IF(H29="","",H29)</f>
        <v>DD</v>
      </c>
      <c r="CF29" s="47">
        <f>IF(LEN(CE29)-LEN(SUBSTITUTE(CE29,"b",))=0,0,1.05)</f>
        <v>0</v>
      </c>
      <c r="CG29" s="47">
        <f>IF(LEN(CE29)-LEN(SUBSTITUTE(CE29,"f",))=0,0,1.1)</f>
        <v>0</v>
      </c>
      <c r="CH29" s="47">
        <f>IF(LEN(CE29)-LEN(SUBSTITUTE(CE29,"H",))=0,0,0)</f>
        <v>0</v>
      </c>
      <c r="CI29" s="47">
        <f>IF(LEN(CE29)-LEN(SUBSTITUTE(CE29,"dF",))=0,0,0.36)</f>
        <v>0</v>
      </c>
      <c r="CJ29" s="47">
        <f>IF(LEN(CE29)-LEN(SUBSTITUTE(CE29,"tF",))=0,0,0.53)</f>
        <v>0</v>
      </c>
      <c r="CK29" s="56">
        <f>IF(CI29+CJ29=0,1,0)</f>
        <v>1</v>
      </c>
      <c r="CL29" s="47">
        <f>IF(LEN(CE29)-LEN(SUBSTITUTE(CE29,"F",))=0,0,0.19*CK29)</f>
        <v>0</v>
      </c>
      <c r="CM29" s="47">
        <f>(LEN(CE29)-LEN(SUBSTITUTE(CE29,"l",)))*1.09</f>
        <v>0</v>
      </c>
      <c r="CN29" s="47">
        <f>SUM(CF29:CJ29,CL29,CM29)</f>
        <v>0</v>
      </c>
      <c r="CO29" s="71">
        <f>IF(LEN(CE29)-LEN(SUBSTITUTE(CE29,"o",))&gt;0,0,1)</f>
        <v>1</v>
      </c>
      <c r="CP29" s="47">
        <f>IF(LEN(CE29)-LEN(SUBSTITUTE(CE29,"3",))=0,0,1.05)</f>
        <v>0</v>
      </c>
      <c r="CQ29" s="47">
        <f>IF(LEN(CE29)-LEN(SUBSTITUTE(CE29,"5",))=0,0,1.2)</f>
        <v>0</v>
      </c>
      <c r="CR29" s="47">
        <f>IF(LEN(CE29)-LEN(SUBSTITUTE(CE29,"7",))=0,0,1.28)</f>
        <v>0</v>
      </c>
      <c r="CS29" s="47">
        <f>IF(LEN(CE29)-LEN(SUBSTITUTE(CE29,"9",))=0,0,1.37)</f>
        <v>0</v>
      </c>
      <c r="CT29" s="47">
        <f>IF(LEN(CE29)-LEN(SUBSTITUTE(CE29,"10",))=0,0,1.45)</f>
        <v>0</v>
      </c>
      <c r="CU29" s="47">
        <f>SUM(CP29:CT29)*CO29</f>
        <v>0</v>
      </c>
      <c r="CV29" s="71">
        <f>IF(LEN(CE29)-LEN(SUBSTITUTE(CE29,"o",))&gt;0,1,0)</f>
        <v>0</v>
      </c>
      <c r="CW29" s="47">
        <f>IF(LEN(CE29)-LEN(SUBSTITUTE(CE29,"3o",))=0,0,1.07)</f>
        <v>0</v>
      </c>
      <c r="CX29" s="47">
        <f>IF(LEN(CE29)-LEN(SUBSTITUTE(CE29,"5o",))=0,0,1.16)</f>
        <v>0</v>
      </c>
      <c r="CY29" s="47">
        <f>IF(LEN(CE29)-LEN(SUBSTITUTE(CE29,"7o",))=0,0,1.24)</f>
        <v>0</v>
      </c>
      <c r="CZ29" s="47">
        <f>IF(LEN(CE29)-LEN(SUBSTITUTE(CE29,"9o",))=0,0,1.33)</f>
        <v>0</v>
      </c>
      <c r="DA29" s="47">
        <f>IF(LEN(CE29)-LEN(SUBSTITUTE(CE29,"10o",))=0,0,1.41)</f>
        <v>0</v>
      </c>
      <c r="DB29" s="47">
        <f>IF(LEN(CE29)-LEN(SUBSTITUTE(CE29,"A",))=0,0,0)</f>
        <v>0</v>
      </c>
      <c r="DC29" s="47">
        <f>IF(LEN(CE29)-LEN(SUBSTITUTE(CE29,"B",))=0,0,0.04)</f>
        <v>0</v>
      </c>
      <c r="DD29" s="47">
        <f>IF(LEN(CE29)-LEN(SUBSTITUTE(CE29,"C",))=0,0,0.08)</f>
        <v>0</v>
      </c>
      <c r="DE29" s="47">
        <f>SUM(CW29:DD29)*CV29</f>
        <v>0</v>
      </c>
      <c r="DF29" s="47">
        <f>IF(LEN(CE29)-LEN(SUBSTITUTE(CE29,"p",))&lt;2,0,(LEN(CE29)-LEN(SUBSTITUTE(CE29,"p",))-1)*0.03)</f>
        <v>0</v>
      </c>
      <c r="DG29" s="47">
        <f>IF(LEN(CE29)-LEN(SUBSTITUTE(CE29,"g",))=0,0,0.03)</f>
        <v>0</v>
      </c>
      <c r="DH29" s="47">
        <f>IF(LEN(CE29)-LEN(SUBSTITUTE(CE29,"G",))=0,0,0.08)</f>
        <v>0</v>
      </c>
      <c r="DI29" s="47">
        <f>(LEN(CE29)-LEN(SUBSTITUTE(CE29,"-",)))*0.09</f>
        <v>0</v>
      </c>
      <c r="DJ29" s="47">
        <f>SUM(DF29:DI29)</f>
        <v>0</v>
      </c>
      <c r="DK29" s="60">
        <f>LEN(CE29)-LEN(SUBSTITUTE(CE29,"T",))</f>
        <v>0</v>
      </c>
      <c r="DL29" s="60">
        <f>LEN(CE29)-LEN(SUBSTITUTE(CE29,"Z",))</f>
        <v>0</v>
      </c>
      <c r="DM29" s="60">
        <f>LEN(CE29)-LEN(SUBSTITUTE(CE29,"S",))</f>
        <v>0</v>
      </c>
      <c r="DN29" s="60">
        <f>LEN(CE29)-LEN(SUBSTITUTE(CE29,"Y",))</f>
        <v>0</v>
      </c>
      <c r="DO29" s="60">
        <f>LEN(CE29)-LEN(SUBSTITUTE(CE29,"X",))</f>
        <v>0</v>
      </c>
      <c r="DP29" s="60">
        <f>LEN(CE29)-LEN(SUBSTITUTE(CE29,"M",))</f>
        <v>0</v>
      </c>
      <c r="DQ29" s="60">
        <f>LEN(CE29)-LEN(SUBSTITUTE(CE29,"K",))</f>
        <v>0</v>
      </c>
      <c r="DR29" s="60">
        <f>LEN(CE29)-LEN(SUBSTITUTE(CE29,"D",))</f>
        <v>2</v>
      </c>
      <c r="DS29" s="60">
        <f>SUM(DK29:DR29)</f>
        <v>2</v>
      </c>
      <c r="DT29" s="60">
        <f>IF(DS29=0,0,1)</f>
        <v>1</v>
      </c>
      <c r="DU29" s="47">
        <f>IF(DS29=1,0.6,0)</f>
        <v>0</v>
      </c>
      <c r="DV29" s="47">
        <f>IF(DS29=2,0.81,0)</f>
        <v>0.81</v>
      </c>
      <c r="DW29" s="47">
        <f>IF(DS29=3,1.01,0)</f>
        <v>0</v>
      </c>
      <c r="DX29" s="47">
        <f>IF(DS29=4,1.15,0)</f>
        <v>0</v>
      </c>
      <c r="DY29" s="47">
        <f>IF(DS29=5,1.25,0)</f>
        <v>0</v>
      </c>
      <c r="DZ29" s="47">
        <f>SUM(DU29:DY29)*DT29</f>
        <v>0.81</v>
      </c>
      <c r="EA29" s="47">
        <f>(LEN(CE29)-LEN(SUBSTITUTE(CE29,"T",)))*-0.03</f>
        <v>0</v>
      </c>
      <c r="EB29" s="47">
        <f>(LEN(CE29)-LEN(SUBSTITUTE(CE29,"Z",)))*0</f>
        <v>0</v>
      </c>
      <c r="EC29" s="47">
        <f>(LEN(CE29)-LEN(SUBSTITUTE(CE29,"S",)))*0.01</f>
        <v>0</v>
      </c>
      <c r="ED29" s="47">
        <f>(LEN(CE29)-LEN(SUBSTITUTE(CE29,"Y",)))*0.01</f>
        <v>0</v>
      </c>
      <c r="EE29" s="47">
        <f>(LEN(CE29)-LEN(SUBSTITUTE(CE29,"X",)))*0.01</f>
        <v>0</v>
      </c>
      <c r="EF29" s="47">
        <f>(LEN(CE29)-LEN(SUBSTITUTE(CE29,"M",)))*0.01</f>
        <v>0</v>
      </c>
      <c r="EG29" s="47">
        <f>(LEN(CE29)-LEN(SUBSTITUTE(CE29,"K",)))*0.02</f>
        <v>0</v>
      </c>
      <c r="EH29" s="47">
        <f>(LEN(CE29)-LEN(SUBSTITUTE(CE29,"D",)))*0.02</f>
        <v>0.04</v>
      </c>
      <c r="EI29" s="47">
        <f>SUM(EA29:EH29)</f>
        <v>0.04</v>
      </c>
      <c r="EJ29" s="47">
        <f>IF(A29=1,0.15,0)</f>
        <v>0</v>
      </c>
      <c r="EK29" s="47">
        <f>SUM(CN29,CU29,DE29,DJ29,DZ29,EI29,EJ29)</f>
        <v>0.8500000000000001</v>
      </c>
      <c r="EL29" s="68">
        <f>C29</f>
        <v>24.58</v>
      </c>
      <c r="EM29" s="68">
        <f>SUM(O29:Q29)+R29+S29</f>
        <v>14.86</v>
      </c>
      <c r="EN29" s="58">
        <f>ROUND(18-(12*C29)/B29,2)</f>
        <v>1.15</v>
      </c>
      <c r="EO29" s="68">
        <f>IF(EN29&gt;7.5,7.5,IF(EN29&lt;0,0,EN29))</f>
        <v>1.15</v>
      </c>
      <c r="EP29" s="68">
        <f>SUM(EM29,EO29)</f>
        <v>16.009999999999998</v>
      </c>
    </row>
    <row r="30" spans="1:146" ht="13.5" customHeight="1">
      <c r="A30" s="61"/>
      <c r="B30" s="62">
        <v>17.5</v>
      </c>
      <c r="C30" s="63">
        <v>24.11</v>
      </c>
      <c r="D30" s="64">
        <v>3.9</v>
      </c>
      <c r="E30" s="64">
        <v>1.8</v>
      </c>
      <c r="F30" s="64">
        <v>1.2</v>
      </c>
      <c r="G30" s="65" t="s">
        <v>155</v>
      </c>
      <c r="H30" s="65" t="s">
        <v>156</v>
      </c>
      <c r="I30" s="66"/>
      <c r="J30" s="67">
        <v>15</v>
      </c>
      <c r="K30" s="5" t="s">
        <v>157</v>
      </c>
      <c r="L30" s="5" t="s">
        <v>29</v>
      </c>
      <c r="M30" s="5" t="s">
        <v>129</v>
      </c>
      <c r="N30" s="5" t="s">
        <v>158</v>
      </c>
      <c r="O30" s="68">
        <f>D30</f>
        <v>3.9</v>
      </c>
      <c r="P30" s="69">
        <f>D30</f>
        <v>3.9</v>
      </c>
      <c r="Q30" s="69">
        <f>D30</f>
        <v>3.9</v>
      </c>
      <c r="R30" s="68">
        <f>IF(V30&gt;3.75,3.75,V30)</f>
        <v>1.51</v>
      </c>
      <c r="S30" s="68">
        <f>IF(W30&gt;3.75,3.75,W30)</f>
        <v>1.01</v>
      </c>
      <c r="T30" s="70" t="str">
        <f>G30</f>
        <v>YK</v>
      </c>
      <c r="U30" s="70" t="str">
        <f>H30</f>
        <v>SD</v>
      </c>
      <c r="V30" s="58">
        <f>ROUND(E30*CD30,2)</f>
        <v>1.51</v>
      </c>
      <c r="W30" s="58">
        <f>ROUND(F30*EK30,2)</f>
        <v>1.01</v>
      </c>
      <c r="X30" s="56" t="str">
        <f>IF(G30="","",G30)</f>
        <v>YK</v>
      </c>
      <c r="Y30" s="47">
        <f>IF(LEN(X30)-LEN(SUBSTITUTE(X30,"b",))=0,0,1.05)</f>
        <v>0</v>
      </c>
      <c r="Z30" s="47">
        <f>IF(LEN(X30)-LEN(SUBSTITUTE(X30,"f",))=0,0,1.1)</f>
        <v>0</v>
      </c>
      <c r="AA30" s="47">
        <f>IF(LEN(X30)-LEN(SUBSTITUTE(X30,"H",))=0,0,0)</f>
        <v>0</v>
      </c>
      <c r="AB30" s="47">
        <f>IF(LEN(X30)-LEN(SUBSTITUTE(X30,"dF",))=0,0,0.36)</f>
        <v>0</v>
      </c>
      <c r="AC30" s="47">
        <f>IF(LEN(X30)-LEN(SUBSTITUTE(X30,"tF",))=0,0,0.53)</f>
        <v>0</v>
      </c>
      <c r="AD30" s="56">
        <f>IF(AB30+AC30=0,1,0)</f>
        <v>1</v>
      </c>
      <c r="AE30" s="47">
        <f>IF(LEN(X30)-LEN(SUBSTITUTE(X30,"F",))=0,0,0.19*AD30)</f>
        <v>0</v>
      </c>
      <c r="AF30" s="47">
        <f>(LEN(X30)-LEN(SUBSTITUTE(X30,"l",)))*1.09</f>
        <v>0</v>
      </c>
      <c r="AG30" s="47">
        <f>SUM(Y30:AC30,AE30,AF30)</f>
        <v>0</v>
      </c>
      <c r="AH30" s="71">
        <f>IF(LEN(X30)-LEN(SUBSTITUTE(X30,"o",))&gt;0,0,1)</f>
        <v>1</v>
      </c>
      <c r="AI30" s="47">
        <f>IF(LEN(X30)-LEN(SUBSTITUTE(X30,"3",))=0,0,1.05)</f>
        <v>0</v>
      </c>
      <c r="AJ30" s="47">
        <f>IF(LEN(X30)-LEN(SUBSTITUTE(X30,"5",))=0,0,1.2)</f>
        <v>0</v>
      </c>
      <c r="AK30" s="47">
        <f>IF(LEN(X30)-LEN(SUBSTITUTE(X30,"7",))=0,0,1.28)</f>
        <v>0</v>
      </c>
      <c r="AL30" s="47">
        <f>IF(LEN(X30)-LEN(SUBSTITUTE(X30,"9",))=0,0,1.37)</f>
        <v>0</v>
      </c>
      <c r="AM30" s="47">
        <f>IF(LEN(X30)-LEN(SUBSTITUTE(X30,"10",))=0,0,1.45)</f>
        <v>0</v>
      </c>
      <c r="AN30" s="47">
        <f>SUM(AI30:AM30)*AH30</f>
        <v>0</v>
      </c>
      <c r="AO30" s="71">
        <f>IF(LEN(X30)-LEN(SUBSTITUTE(X30,"o",))&gt;0,1,0)</f>
        <v>0</v>
      </c>
      <c r="AP30" s="47">
        <f>IF(LEN(X30)-LEN(SUBSTITUTE(X30,"3o",))=0,0,1.07)</f>
        <v>0</v>
      </c>
      <c r="AQ30" s="47">
        <f>IF(LEN(X30)-LEN(SUBSTITUTE(X30,"5o",))=0,0,1.16)</f>
        <v>0</v>
      </c>
      <c r="AR30" s="47">
        <f>IF(LEN(X30)-LEN(SUBSTITUTE(X30,"7o",))=0,0,1.24)</f>
        <v>0</v>
      </c>
      <c r="AS30" s="47">
        <f>IF(LEN(X30)-LEN(SUBSTITUTE(X30,"9o",))=0,0,1.33)</f>
        <v>0</v>
      </c>
      <c r="AT30" s="47">
        <f>IF(LEN(X30)-LEN(SUBSTITUTE(X30,"10o",))=0,0,1.41)</f>
        <v>0</v>
      </c>
      <c r="AU30" s="47">
        <f>IF(LEN(X30)-LEN(SUBSTITUTE(X30,"A",))=0,0,0)</f>
        <v>0</v>
      </c>
      <c r="AV30" s="47">
        <f>IF(LEN(X30)-LEN(SUBSTITUTE(X30,"B",))=0,0,0.04)</f>
        <v>0</v>
      </c>
      <c r="AW30" s="47">
        <f>IF(LEN(X30)-LEN(SUBSTITUTE(X30,"C",))=0,0,0.08)</f>
        <v>0</v>
      </c>
      <c r="AX30" s="47">
        <f>SUM(AP30:AW30)*AO30</f>
        <v>0</v>
      </c>
      <c r="AY30" s="47">
        <f>IF(LEN(X30)-LEN(SUBSTITUTE(X30,"p",))&lt;2,0,(LEN(X30)-LEN(SUBSTITUTE(X30,"p",))-1)*0.03)</f>
        <v>0</v>
      </c>
      <c r="AZ30" s="47">
        <f>IF(LEN(X30)-LEN(SUBSTITUTE(X30,"g",))=0,0,0.03)</f>
        <v>0</v>
      </c>
      <c r="BA30" s="47">
        <f>IF(LEN(X30)-LEN(SUBSTITUTE(X30,"G",))=0,0,0.08)</f>
        <v>0</v>
      </c>
      <c r="BB30" s="47">
        <f>(LEN(X30)-LEN(SUBSTITUTE(X30,"-",)))*0.09</f>
        <v>0</v>
      </c>
      <c r="BC30" s="47">
        <f>SUM(AY30:BB30)</f>
        <v>0</v>
      </c>
      <c r="BD30" s="60">
        <f>LEN(X30)-LEN(SUBSTITUTE(X30,"T",))</f>
        <v>0</v>
      </c>
      <c r="BE30" s="60">
        <f>LEN(X30)-LEN(SUBSTITUTE(X30,"Z",))</f>
        <v>0</v>
      </c>
      <c r="BF30" s="60">
        <f>LEN(X30)-LEN(SUBSTITUTE(X30,"S",))</f>
        <v>0</v>
      </c>
      <c r="BG30" s="60">
        <f>LEN(X30)-LEN(SUBSTITUTE(X30,"Y",))</f>
        <v>1</v>
      </c>
      <c r="BH30" s="60">
        <f>LEN(X30)-LEN(SUBSTITUTE(X30,"X",))</f>
        <v>0</v>
      </c>
      <c r="BI30" s="60">
        <f>LEN(X30)-LEN(SUBSTITUTE(X30,"M",))</f>
        <v>0</v>
      </c>
      <c r="BJ30" s="60">
        <f>LEN(X30)-LEN(SUBSTITUTE(X30,"K",))</f>
        <v>1</v>
      </c>
      <c r="BK30" s="60">
        <f>LEN(X30)-LEN(SUBSTITUTE(X30,"D",))</f>
        <v>0</v>
      </c>
      <c r="BL30" s="60">
        <f>SUM(BD30:BK30)</f>
        <v>2</v>
      </c>
      <c r="BM30" s="60">
        <f>IF(BL30=0,0,1)</f>
        <v>1</v>
      </c>
      <c r="BN30" s="47">
        <f>IF(BL30=1,0.6,0)</f>
        <v>0</v>
      </c>
      <c r="BO30" s="47">
        <f>IF(BL30=2,0.81,0)</f>
        <v>0.81</v>
      </c>
      <c r="BP30" s="47">
        <f>IF(BL30=3,1.01,0)</f>
        <v>0</v>
      </c>
      <c r="BQ30" s="47">
        <f>IF(BL30=4,1.15,0)</f>
        <v>0</v>
      </c>
      <c r="BR30" s="47">
        <f>IF(BL30=5,1.25,0)</f>
        <v>0</v>
      </c>
      <c r="BS30" s="47">
        <f>SUM(BN30:BR30)*BM30</f>
        <v>0.81</v>
      </c>
      <c r="BT30" s="47">
        <f>(LEN(X30)-LEN(SUBSTITUTE(X30,"T",)))*-0.03</f>
        <v>0</v>
      </c>
      <c r="BU30" s="47">
        <f>(LEN(X30)-LEN(SUBSTITUTE(X30,"Z",)))*0</f>
        <v>0</v>
      </c>
      <c r="BV30" s="47">
        <f>(LEN(X30)-LEN(SUBSTITUTE(X30,"S",)))*0.01</f>
        <v>0</v>
      </c>
      <c r="BW30" s="47">
        <f>(LEN(X30)-LEN(SUBSTITUTE(X30,"Y",)))*0.01</f>
        <v>0.01</v>
      </c>
      <c r="BX30" s="47">
        <f>(LEN(X30)-LEN(SUBSTITUTE(X30,"X",)))*0.01</f>
        <v>0</v>
      </c>
      <c r="BY30" s="47">
        <f>(LEN(X30)-LEN(SUBSTITUTE(X30,"M",)))*0.01</f>
        <v>0</v>
      </c>
      <c r="BZ30" s="47">
        <f>(LEN(X30)-LEN(SUBSTITUTE(X30,"K",)))*0.02</f>
        <v>0.02</v>
      </c>
      <c r="CA30" s="47">
        <f>(LEN(X30)-LEN(SUBSTITUTE(X30,"D",)))*0.02</f>
        <v>0</v>
      </c>
      <c r="CB30" s="47">
        <f>SUM(BT30:CA30)</f>
        <v>0.03</v>
      </c>
      <c r="CC30" s="47">
        <f>IF(A30=1,0.15,0)</f>
        <v>0</v>
      </c>
      <c r="CD30" s="47">
        <f>SUM(AG30,AN30,AX30,BC30,BS30,CB30,CC30)</f>
        <v>0.8400000000000001</v>
      </c>
      <c r="CE30" s="56" t="str">
        <f>IF(H30="","",H30)</f>
        <v>SD</v>
      </c>
      <c r="CF30" s="47">
        <f>IF(LEN(CE30)-LEN(SUBSTITUTE(CE30,"b",))=0,0,1.05)</f>
        <v>0</v>
      </c>
      <c r="CG30" s="47">
        <f>IF(LEN(CE30)-LEN(SUBSTITUTE(CE30,"f",))=0,0,1.1)</f>
        <v>0</v>
      </c>
      <c r="CH30" s="47">
        <f>IF(LEN(CE30)-LEN(SUBSTITUTE(CE30,"H",))=0,0,0)</f>
        <v>0</v>
      </c>
      <c r="CI30" s="47">
        <f>IF(LEN(CE30)-LEN(SUBSTITUTE(CE30,"dF",))=0,0,0.36)</f>
        <v>0</v>
      </c>
      <c r="CJ30" s="47">
        <f>IF(LEN(CE30)-LEN(SUBSTITUTE(CE30,"tF",))=0,0,0.53)</f>
        <v>0</v>
      </c>
      <c r="CK30" s="56">
        <f>IF(CI30+CJ30=0,1,0)</f>
        <v>1</v>
      </c>
      <c r="CL30" s="47">
        <f>IF(LEN(CE30)-LEN(SUBSTITUTE(CE30,"F",))=0,0,0.19*CK30)</f>
        <v>0</v>
      </c>
      <c r="CM30" s="47">
        <f>(LEN(CE30)-LEN(SUBSTITUTE(CE30,"l",)))*1.09</f>
        <v>0</v>
      </c>
      <c r="CN30" s="47">
        <f>SUM(CF30:CJ30,CL30,CM30)</f>
        <v>0</v>
      </c>
      <c r="CO30" s="71">
        <f>IF(LEN(CE30)-LEN(SUBSTITUTE(CE30,"o",))&gt;0,0,1)</f>
        <v>1</v>
      </c>
      <c r="CP30" s="47">
        <f>IF(LEN(CE30)-LEN(SUBSTITUTE(CE30,"3",))=0,0,1.05)</f>
        <v>0</v>
      </c>
      <c r="CQ30" s="47">
        <f>IF(LEN(CE30)-LEN(SUBSTITUTE(CE30,"5",))=0,0,1.2)</f>
        <v>0</v>
      </c>
      <c r="CR30" s="47">
        <f>IF(LEN(CE30)-LEN(SUBSTITUTE(CE30,"7",))=0,0,1.28)</f>
        <v>0</v>
      </c>
      <c r="CS30" s="47">
        <f>IF(LEN(CE30)-LEN(SUBSTITUTE(CE30,"9",))=0,0,1.37)</f>
        <v>0</v>
      </c>
      <c r="CT30" s="47">
        <f>IF(LEN(CE30)-LEN(SUBSTITUTE(CE30,"10",))=0,0,1.45)</f>
        <v>0</v>
      </c>
      <c r="CU30" s="47">
        <f>SUM(CP30:CT30)*CO30</f>
        <v>0</v>
      </c>
      <c r="CV30" s="71">
        <f>IF(LEN(CE30)-LEN(SUBSTITUTE(CE30,"o",))&gt;0,1,0)</f>
        <v>0</v>
      </c>
      <c r="CW30" s="47">
        <f>IF(LEN(CE30)-LEN(SUBSTITUTE(CE30,"3o",))=0,0,1.07)</f>
        <v>0</v>
      </c>
      <c r="CX30" s="47">
        <f>IF(LEN(CE30)-LEN(SUBSTITUTE(CE30,"5o",))=0,0,1.16)</f>
        <v>0</v>
      </c>
      <c r="CY30" s="47">
        <f>IF(LEN(CE30)-LEN(SUBSTITUTE(CE30,"7o",))=0,0,1.24)</f>
        <v>0</v>
      </c>
      <c r="CZ30" s="47">
        <f>IF(LEN(CE30)-LEN(SUBSTITUTE(CE30,"9o",))=0,0,1.33)</f>
        <v>0</v>
      </c>
      <c r="DA30" s="47">
        <f>IF(LEN(CE30)-LEN(SUBSTITUTE(CE30,"10o",))=0,0,1.41)</f>
        <v>0</v>
      </c>
      <c r="DB30" s="47">
        <f>IF(LEN(CE30)-LEN(SUBSTITUTE(CE30,"A",))=0,0,0)</f>
        <v>0</v>
      </c>
      <c r="DC30" s="47">
        <f>IF(LEN(CE30)-LEN(SUBSTITUTE(CE30,"B",))=0,0,0.04)</f>
        <v>0</v>
      </c>
      <c r="DD30" s="47">
        <f>IF(LEN(CE30)-LEN(SUBSTITUTE(CE30,"C",))=0,0,0.08)</f>
        <v>0</v>
      </c>
      <c r="DE30" s="47">
        <f>SUM(CW30:DD30)*CV30</f>
        <v>0</v>
      </c>
      <c r="DF30" s="47">
        <f>IF(LEN(CE30)-LEN(SUBSTITUTE(CE30,"p",))&lt;2,0,(LEN(CE30)-LEN(SUBSTITUTE(CE30,"p",))-1)*0.03)</f>
        <v>0</v>
      </c>
      <c r="DG30" s="47">
        <f>IF(LEN(CE30)-LEN(SUBSTITUTE(CE30,"g",))=0,0,0.03)</f>
        <v>0</v>
      </c>
      <c r="DH30" s="47">
        <f>IF(LEN(CE30)-LEN(SUBSTITUTE(CE30,"G",))=0,0,0.08)</f>
        <v>0</v>
      </c>
      <c r="DI30" s="47">
        <f>(LEN(CE30)-LEN(SUBSTITUTE(CE30,"-",)))*0.09</f>
        <v>0</v>
      </c>
      <c r="DJ30" s="47">
        <f>SUM(DF30:DI30)</f>
        <v>0</v>
      </c>
      <c r="DK30" s="60">
        <f>LEN(CE30)-LEN(SUBSTITUTE(CE30,"T",))</f>
        <v>0</v>
      </c>
      <c r="DL30" s="60">
        <f>LEN(CE30)-LEN(SUBSTITUTE(CE30,"Z",))</f>
        <v>0</v>
      </c>
      <c r="DM30" s="60">
        <f>LEN(CE30)-LEN(SUBSTITUTE(CE30,"S",))</f>
        <v>1</v>
      </c>
      <c r="DN30" s="60">
        <f>LEN(CE30)-LEN(SUBSTITUTE(CE30,"Y",))</f>
        <v>0</v>
      </c>
      <c r="DO30" s="60">
        <f>LEN(CE30)-LEN(SUBSTITUTE(CE30,"X",))</f>
        <v>0</v>
      </c>
      <c r="DP30" s="60">
        <f>LEN(CE30)-LEN(SUBSTITUTE(CE30,"M",))</f>
        <v>0</v>
      </c>
      <c r="DQ30" s="60">
        <f>LEN(CE30)-LEN(SUBSTITUTE(CE30,"K",))</f>
        <v>0</v>
      </c>
      <c r="DR30" s="60">
        <f>LEN(CE30)-LEN(SUBSTITUTE(CE30,"D",))</f>
        <v>1</v>
      </c>
      <c r="DS30" s="60">
        <f>SUM(DK30:DR30)</f>
        <v>2</v>
      </c>
      <c r="DT30" s="60">
        <f>IF(DS30=0,0,1)</f>
        <v>1</v>
      </c>
      <c r="DU30" s="47">
        <f>IF(DS30=1,0.6,0)</f>
        <v>0</v>
      </c>
      <c r="DV30" s="47">
        <f>IF(DS30=2,0.81,0)</f>
        <v>0.81</v>
      </c>
      <c r="DW30" s="47">
        <f>IF(DS30=3,1.01,0)</f>
        <v>0</v>
      </c>
      <c r="DX30" s="47">
        <f>IF(DS30=4,1.15,0)</f>
        <v>0</v>
      </c>
      <c r="DY30" s="47">
        <f>IF(DS30=5,1.25,0)</f>
        <v>0</v>
      </c>
      <c r="DZ30" s="47">
        <f>SUM(DU30:DY30)*DT30</f>
        <v>0.81</v>
      </c>
      <c r="EA30" s="47">
        <f>(LEN(CE30)-LEN(SUBSTITUTE(CE30,"T",)))*-0.03</f>
        <v>0</v>
      </c>
      <c r="EB30" s="47">
        <f>(LEN(CE30)-LEN(SUBSTITUTE(CE30,"Z",)))*0</f>
        <v>0</v>
      </c>
      <c r="EC30" s="47">
        <f>(LEN(CE30)-LEN(SUBSTITUTE(CE30,"S",)))*0.01</f>
        <v>0.01</v>
      </c>
      <c r="ED30" s="47">
        <f>(LEN(CE30)-LEN(SUBSTITUTE(CE30,"Y",)))*0.01</f>
        <v>0</v>
      </c>
      <c r="EE30" s="47">
        <f>(LEN(CE30)-LEN(SUBSTITUTE(CE30,"X",)))*0.01</f>
        <v>0</v>
      </c>
      <c r="EF30" s="47">
        <f>(LEN(CE30)-LEN(SUBSTITUTE(CE30,"M",)))*0.01</f>
        <v>0</v>
      </c>
      <c r="EG30" s="47">
        <f>(LEN(CE30)-LEN(SUBSTITUTE(CE30,"K",)))*0.02</f>
        <v>0</v>
      </c>
      <c r="EH30" s="47">
        <f>(LEN(CE30)-LEN(SUBSTITUTE(CE30,"D",)))*0.02</f>
        <v>0.02</v>
      </c>
      <c r="EI30" s="47">
        <f>SUM(EA30:EH30)</f>
        <v>0.03</v>
      </c>
      <c r="EJ30" s="47">
        <f>IF(A30=1,0.15,0)</f>
        <v>0</v>
      </c>
      <c r="EK30" s="47">
        <f>SUM(CN30,CU30,DE30,DJ30,DZ30,EI30,EJ30)</f>
        <v>0.8400000000000001</v>
      </c>
      <c r="EL30" s="68">
        <f>C30</f>
        <v>24.11</v>
      </c>
      <c r="EM30" s="68">
        <f>SUM(O30:Q30)+R30+S30</f>
        <v>14.219999999999999</v>
      </c>
      <c r="EN30" s="58">
        <f>ROUND(18-(12*C30)/B30,2)</f>
        <v>1.47</v>
      </c>
      <c r="EO30" s="68">
        <f>IF(EN30&gt;7.5,7.5,IF(EN30&lt;0,0,EN30))</f>
        <v>1.47</v>
      </c>
      <c r="EP30" s="68">
        <f>SUM(EM30,EO30)</f>
        <v>15.69</v>
      </c>
    </row>
    <row r="31" spans="1:146" ht="13.5" customHeight="1">
      <c r="A31" s="61"/>
      <c r="B31" s="62">
        <v>17.5</v>
      </c>
      <c r="C31" s="63">
        <v>26.13</v>
      </c>
      <c r="D31" s="64">
        <v>4.3</v>
      </c>
      <c r="E31" s="64">
        <v>2</v>
      </c>
      <c r="F31" s="64">
        <v>1.6</v>
      </c>
      <c r="G31" s="65" t="s">
        <v>111</v>
      </c>
      <c r="H31" s="65" t="s">
        <v>119</v>
      </c>
      <c r="I31" s="66"/>
      <c r="J31" s="72">
        <v>16</v>
      </c>
      <c r="K31" s="73" t="s">
        <v>159</v>
      </c>
      <c r="L31" s="73" t="s">
        <v>14</v>
      </c>
      <c r="M31" s="73" t="s">
        <v>136</v>
      </c>
      <c r="N31" s="73" t="s">
        <v>137</v>
      </c>
      <c r="O31" s="74">
        <f>D31</f>
        <v>4.3</v>
      </c>
      <c r="P31" s="75">
        <f>D31</f>
        <v>4.3</v>
      </c>
      <c r="Q31" s="75">
        <f>D31</f>
        <v>4.3</v>
      </c>
      <c r="R31" s="74">
        <f>IF(V31&gt;3.75,3.75,V31)</f>
        <v>1.24</v>
      </c>
      <c r="S31" s="74">
        <f>IF(W31&gt;3.75,3.75,W31)</f>
        <v>1.26</v>
      </c>
      <c r="T31" s="76" t="str">
        <f>G31</f>
        <v>K</v>
      </c>
      <c r="U31" s="76" t="str">
        <f>H31</f>
        <v>TS</v>
      </c>
      <c r="V31" s="77">
        <f>ROUND(E31*CD31,2)</f>
        <v>1.24</v>
      </c>
      <c r="W31" s="77">
        <f>ROUND(F31*EK31,2)</f>
        <v>1.26</v>
      </c>
      <c r="X31" s="78" t="str">
        <f>IF(G31="","",G31)</f>
        <v>K</v>
      </c>
      <c r="Y31" s="79">
        <f>IF(LEN(X31)-LEN(SUBSTITUTE(X31,"b",))=0,0,1.05)</f>
        <v>0</v>
      </c>
      <c r="Z31" s="79">
        <f>IF(LEN(X31)-LEN(SUBSTITUTE(X31,"f",))=0,0,1.1)</f>
        <v>0</v>
      </c>
      <c r="AA31" s="79">
        <f>IF(LEN(X31)-LEN(SUBSTITUTE(X31,"H",))=0,0,0)</f>
        <v>0</v>
      </c>
      <c r="AB31" s="79">
        <f>IF(LEN(X31)-LEN(SUBSTITUTE(X31,"dF",))=0,0,0.36)</f>
        <v>0</v>
      </c>
      <c r="AC31" s="79">
        <f>IF(LEN(X31)-LEN(SUBSTITUTE(X31,"tF",))=0,0,0.53)</f>
        <v>0</v>
      </c>
      <c r="AD31" s="78">
        <f>IF(AB31+AC31=0,1,0)</f>
        <v>1</v>
      </c>
      <c r="AE31" s="79">
        <f>IF(LEN(X31)-LEN(SUBSTITUTE(X31,"F",))=0,0,0.19*AD31)</f>
        <v>0</v>
      </c>
      <c r="AF31" s="79">
        <f>(LEN(X31)-LEN(SUBSTITUTE(X31,"l",)))*1.09</f>
        <v>0</v>
      </c>
      <c r="AG31" s="79">
        <f>SUM(Y31:AC31,AE31,AF31)</f>
        <v>0</v>
      </c>
      <c r="AH31" s="80">
        <f>IF(LEN(X31)-LEN(SUBSTITUTE(X31,"o",))&gt;0,0,1)</f>
        <v>1</v>
      </c>
      <c r="AI31" s="79">
        <f>IF(LEN(X31)-LEN(SUBSTITUTE(X31,"3",))=0,0,1.05)</f>
        <v>0</v>
      </c>
      <c r="AJ31" s="79">
        <f>IF(LEN(X31)-LEN(SUBSTITUTE(X31,"5",))=0,0,1.2)</f>
        <v>0</v>
      </c>
      <c r="AK31" s="79">
        <f>IF(LEN(X31)-LEN(SUBSTITUTE(X31,"7",))=0,0,1.28)</f>
        <v>0</v>
      </c>
      <c r="AL31" s="79">
        <f>IF(LEN(X31)-LEN(SUBSTITUTE(X31,"9",))=0,0,1.37)</f>
        <v>0</v>
      </c>
      <c r="AM31" s="79">
        <f>IF(LEN(X31)-LEN(SUBSTITUTE(X31,"10",))=0,0,1.45)</f>
        <v>0</v>
      </c>
      <c r="AN31" s="79">
        <f>SUM(AI31:AM31)*AH31</f>
        <v>0</v>
      </c>
      <c r="AO31" s="80">
        <f>IF(LEN(X31)-LEN(SUBSTITUTE(X31,"o",))&gt;0,1,0)</f>
        <v>0</v>
      </c>
      <c r="AP31" s="79">
        <f>IF(LEN(X31)-LEN(SUBSTITUTE(X31,"3o",))=0,0,1.07)</f>
        <v>0</v>
      </c>
      <c r="AQ31" s="79">
        <f>IF(LEN(X31)-LEN(SUBSTITUTE(X31,"5o",))=0,0,1.16)</f>
        <v>0</v>
      </c>
      <c r="AR31" s="79">
        <f>IF(LEN(X31)-LEN(SUBSTITUTE(X31,"7o",))=0,0,1.24)</f>
        <v>0</v>
      </c>
      <c r="AS31" s="79">
        <f>IF(LEN(X31)-LEN(SUBSTITUTE(X31,"9o",))=0,0,1.33)</f>
        <v>0</v>
      </c>
      <c r="AT31" s="79">
        <f>IF(LEN(X31)-LEN(SUBSTITUTE(X31,"10o",))=0,0,1.41)</f>
        <v>0</v>
      </c>
      <c r="AU31" s="79">
        <f>IF(LEN(X31)-LEN(SUBSTITUTE(X31,"A",))=0,0,0)</f>
        <v>0</v>
      </c>
      <c r="AV31" s="79">
        <f>IF(LEN(X31)-LEN(SUBSTITUTE(X31,"B",))=0,0,0.04)</f>
        <v>0</v>
      </c>
      <c r="AW31" s="79">
        <f>IF(LEN(X31)-LEN(SUBSTITUTE(X31,"C",))=0,0,0.08)</f>
        <v>0</v>
      </c>
      <c r="AX31" s="79">
        <f>SUM(AP31:AW31)*AO31</f>
        <v>0</v>
      </c>
      <c r="AY31" s="79">
        <f>IF(LEN(X31)-LEN(SUBSTITUTE(X31,"p",))&lt;2,0,(LEN(X31)-LEN(SUBSTITUTE(X31,"p",))-1)*0.03)</f>
        <v>0</v>
      </c>
      <c r="AZ31" s="79">
        <f>IF(LEN(X31)-LEN(SUBSTITUTE(X31,"g",))=0,0,0.03)</f>
        <v>0</v>
      </c>
      <c r="BA31" s="79">
        <f>IF(LEN(X31)-LEN(SUBSTITUTE(X31,"G",))=0,0,0.08)</f>
        <v>0</v>
      </c>
      <c r="BB31" s="79">
        <f>(LEN(X31)-LEN(SUBSTITUTE(X31,"-",)))*0.09</f>
        <v>0</v>
      </c>
      <c r="BC31" s="79">
        <f>SUM(AY31:BB31)</f>
        <v>0</v>
      </c>
      <c r="BD31" s="81">
        <f>LEN(X31)-LEN(SUBSTITUTE(X31,"T",))</f>
        <v>0</v>
      </c>
      <c r="BE31" s="81">
        <f>LEN(X31)-LEN(SUBSTITUTE(X31,"Z",))</f>
        <v>0</v>
      </c>
      <c r="BF31" s="81">
        <f>LEN(X31)-LEN(SUBSTITUTE(X31,"S",))</f>
        <v>0</v>
      </c>
      <c r="BG31" s="81">
        <f>LEN(X31)-LEN(SUBSTITUTE(X31,"Y",))</f>
        <v>0</v>
      </c>
      <c r="BH31" s="81">
        <f>LEN(X31)-LEN(SUBSTITUTE(X31,"X",))</f>
        <v>0</v>
      </c>
      <c r="BI31" s="81">
        <f>LEN(X31)-LEN(SUBSTITUTE(X31,"M",))</f>
        <v>0</v>
      </c>
      <c r="BJ31" s="81">
        <f>LEN(X31)-LEN(SUBSTITUTE(X31,"K",))</f>
        <v>1</v>
      </c>
      <c r="BK31" s="81">
        <f>LEN(X31)-LEN(SUBSTITUTE(X31,"D",))</f>
        <v>0</v>
      </c>
      <c r="BL31" s="81">
        <f>SUM(BD31:BK31)</f>
        <v>1</v>
      </c>
      <c r="BM31" s="81">
        <f>IF(BL31=0,0,1)</f>
        <v>1</v>
      </c>
      <c r="BN31" s="79">
        <f>IF(BL31=1,0.6,0)</f>
        <v>0.6</v>
      </c>
      <c r="BO31" s="79">
        <f>IF(BL31=2,0.81,0)</f>
        <v>0</v>
      </c>
      <c r="BP31" s="79">
        <f>IF(BL31=3,1.01,0)</f>
        <v>0</v>
      </c>
      <c r="BQ31" s="79">
        <f>IF(BL31=4,1.15,0)</f>
        <v>0</v>
      </c>
      <c r="BR31" s="79">
        <f>IF(BL31=5,1.25,0)</f>
        <v>0</v>
      </c>
      <c r="BS31" s="79">
        <f>SUM(BN31:BR31)*BM31</f>
        <v>0.6</v>
      </c>
      <c r="BT31" s="79">
        <f>(LEN(X31)-LEN(SUBSTITUTE(X31,"T",)))*-0.03</f>
        <v>0</v>
      </c>
      <c r="BU31" s="79">
        <f>(LEN(X31)-LEN(SUBSTITUTE(X31,"Z",)))*0</f>
        <v>0</v>
      </c>
      <c r="BV31" s="79">
        <f>(LEN(X31)-LEN(SUBSTITUTE(X31,"S",)))*0.01</f>
        <v>0</v>
      </c>
      <c r="BW31" s="79">
        <f>(LEN(X31)-LEN(SUBSTITUTE(X31,"Y",)))*0.01</f>
        <v>0</v>
      </c>
      <c r="BX31" s="79">
        <f>(LEN(X31)-LEN(SUBSTITUTE(X31,"X",)))*0.01</f>
        <v>0</v>
      </c>
      <c r="BY31" s="79">
        <f>(LEN(X31)-LEN(SUBSTITUTE(X31,"M",)))*0.01</f>
        <v>0</v>
      </c>
      <c r="BZ31" s="79">
        <f>(LEN(X31)-LEN(SUBSTITUTE(X31,"K",)))*0.02</f>
        <v>0.02</v>
      </c>
      <c r="CA31" s="79">
        <f>(LEN(X31)-LEN(SUBSTITUTE(X31,"D",)))*0.02</f>
        <v>0</v>
      </c>
      <c r="CB31" s="79">
        <f>SUM(BT31:CA31)</f>
        <v>0.02</v>
      </c>
      <c r="CC31" s="79">
        <f>IF(A31=1,0.15,0)</f>
        <v>0</v>
      </c>
      <c r="CD31" s="79">
        <f>SUM(AG31,AN31,AX31,BC31,BS31,CB31,CC31)</f>
        <v>0.62</v>
      </c>
      <c r="CE31" s="78" t="str">
        <f>IF(H31="","",H31)</f>
        <v>TS</v>
      </c>
      <c r="CF31" s="79">
        <f>IF(LEN(CE31)-LEN(SUBSTITUTE(CE31,"b",))=0,0,1.05)</f>
        <v>0</v>
      </c>
      <c r="CG31" s="79">
        <f>IF(LEN(CE31)-LEN(SUBSTITUTE(CE31,"f",))=0,0,1.1)</f>
        <v>0</v>
      </c>
      <c r="CH31" s="79">
        <f>IF(LEN(CE31)-LEN(SUBSTITUTE(CE31,"H",))=0,0,0)</f>
        <v>0</v>
      </c>
      <c r="CI31" s="79">
        <f>IF(LEN(CE31)-LEN(SUBSTITUTE(CE31,"dF",))=0,0,0.36)</f>
        <v>0</v>
      </c>
      <c r="CJ31" s="79">
        <f>IF(LEN(CE31)-LEN(SUBSTITUTE(CE31,"tF",))=0,0,0.53)</f>
        <v>0</v>
      </c>
      <c r="CK31" s="78">
        <f>IF(CI31+CJ31=0,1,0)</f>
        <v>1</v>
      </c>
      <c r="CL31" s="79">
        <f>IF(LEN(CE31)-LEN(SUBSTITUTE(CE31,"F",))=0,0,0.19*CK31)</f>
        <v>0</v>
      </c>
      <c r="CM31" s="79">
        <f>(LEN(CE31)-LEN(SUBSTITUTE(CE31,"l",)))*1.09</f>
        <v>0</v>
      </c>
      <c r="CN31" s="79">
        <f>SUM(CF31:CJ31,CL31,CM31)</f>
        <v>0</v>
      </c>
      <c r="CO31" s="80">
        <f>IF(LEN(CE31)-LEN(SUBSTITUTE(CE31,"o",))&gt;0,0,1)</f>
        <v>1</v>
      </c>
      <c r="CP31" s="79">
        <f>IF(LEN(CE31)-LEN(SUBSTITUTE(CE31,"3",))=0,0,1.05)</f>
        <v>0</v>
      </c>
      <c r="CQ31" s="79">
        <f>IF(LEN(CE31)-LEN(SUBSTITUTE(CE31,"5",))=0,0,1.2)</f>
        <v>0</v>
      </c>
      <c r="CR31" s="79">
        <f>IF(LEN(CE31)-LEN(SUBSTITUTE(CE31,"7",))=0,0,1.28)</f>
        <v>0</v>
      </c>
      <c r="CS31" s="79">
        <f>IF(LEN(CE31)-LEN(SUBSTITUTE(CE31,"9",))=0,0,1.37)</f>
        <v>0</v>
      </c>
      <c r="CT31" s="79">
        <f>IF(LEN(CE31)-LEN(SUBSTITUTE(CE31,"10",))=0,0,1.45)</f>
        <v>0</v>
      </c>
      <c r="CU31" s="79">
        <f>SUM(CP31:CT31)*CO31</f>
        <v>0</v>
      </c>
      <c r="CV31" s="80">
        <f>IF(LEN(CE31)-LEN(SUBSTITUTE(CE31,"o",))&gt;0,1,0)</f>
        <v>0</v>
      </c>
      <c r="CW31" s="79">
        <f>IF(LEN(CE31)-LEN(SUBSTITUTE(CE31,"3o",))=0,0,1.07)</f>
        <v>0</v>
      </c>
      <c r="CX31" s="79">
        <f>IF(LEN(CE31)-LEN(SUBSTITUTE(CE31,"5o",))=0,0,1.16)</f>
        <v>0</v>
      </c>
      <c r="CY31" s="79">
        <f>IF(LEN(CE31)-LEN(SUBSTITUTE(CE31,"7o",))=0,0,1.24)</f>
        <v>0</v>
      </c>
      <c r="CZ31" s="79">
        <f>IF(LEN(CE31)-LEN(SUBSTITUTE(CE31,"9o",))=0,0,1.33)</f>
        <v>0</v>
      </c>
      <c r="DA31" s="79">
        <f>IF(LEN(CE31)-LEN(SUBSTITUTE(CE31,"10o",))=0,0,1.41)</f>
        <v>0</v>
      </c>
      <c r="DB31" s="79">
        <f>IF(LEN(CE31)-LEN(SUBSTITUTE(CE31,"A",))=0,0,0)</f>
        <v>0</v>
      </c>
      <c r="DC31" s="79">
        <f>IF(LEN(CE31)-LEN(SUBSTITUTE(CE31,"B",))=0,0,0.04)</f>
        <v>0</v>
      </c>
      <c r="DD31" s="79">
        <f>IF(LEN(CE31)-LEN(SUBSTITUTE(CE31,"C",))=0,0,0.08)</f>
        <v>0</v>
      </c>
      <c r="DE31" s="79">
        <f>SUM(CW31:DD31)*CV31</f>
        <v>0</v>
      </c>
      <c r="DF31" s="79">
        <f>IF(LEN(CE31)-LEN(SUBSTITUTE(CE31,"p",))&lt;2,0,(LEN(CE31)-LEN(SUBSTITUTE(CE31,"p",))-1)*0.03)</f>
        <v>0</v>
      </c>
      <c r="DG31" s="79">
        <f>IF(LEN(CE31)-LEN(SUBSTITUTE(CE31,"g",))=0,0,0.03)</f>
        <v>0</v>
      </c>
      <c r="DH31" s="79">
        <f>IF(LEN(CE31)-LEN(SUBSTITUTE(CE31,"G",))=0,0,0.08)</f>
        <v>0</v>
      </c>
      <c r="DI31" s="79">
        <f>(LEN(CE31)-LEN(SUBSTITUTE(CE31,"-",)))*0.09</f>
        <v>0</v>
      </c>
      <c r="DJ31" s="79">
        <f>SUM(DF31:DI31)</f>
        <v>0</v>
      </c>
      <c r="DK31" s="81">
        <f>LEN(CE31)-LEN(SUBSTITUTE(CE31,"T",))</f>
        <v>1</v>
      </c>
      <c r="DL31" s="81">
        <f>LEN(CE31)-LEN(SUBSTITUTE(CE31,"Z",))</f>
        <v>0</v>
      </c>
      <c r="DM31" s="81">
        <f>LEN(CE31)-LEN(SUBSTITUTE(CE31,"S",))</f>
        <v>1</v>
      </c>
      <c r="DN31" s="81">
        <f>LEN(CE31)-LEN(SUBSTITUTE(CE31,"Y",))</f>
        <v>0</v>
      </c>
      <c r="DO31" s="81">
        <f>LEN(CE31)-LEN(SUBSTITUTE(CE31,"X",))</f>
        <v>0</v>
      </c>
      <c r="DP31" s="81">
        <f>LEN(CE31)-LEN(SUBSTITUTE(CE31,"M",))</f>
        <v>0</v>
      </c>
      <c r="DQ31" s="81">
        <f>LEN(CE31)-LEN(SUBSTITUTE(CE31,"K",))</f>
        <v>0</v>
      </c>
      <c r="DR31" s="81">
        <f>LEN(CE31)-LEN(SUBSTITUTE(CE31,"D",))</f>
        <v>0</v>
      </c>
      <c r="DS31" s="81">
        <f>SUM(DK31:DR31)</f>
        <v>2</v>
      </c>
      <c r="DT31" s="81">
        <f>IF(DS31=0,0,1)</f>
        <v>1</v>
      </c>
      <c r="DU31" s="79">
        <f>IF(DS31=1,0.6,0)</f>
        <v>0</v>
      </c>
      <c r="DV31" s="79">
        <f>IF(DS31=2,0.81,0)</f>
        <v>0.81</v>
      </c>
      <c r="DW31" s="79">
        <f>IF(DS31=3,1.01,0)</f>
        <v>0</v>
      </c>
      <c r="DX31" s="79">
        <f>IF(DS31=4,1.15,0)</f>
        <v>0</v>
      </c>
      <c r="DY31" s="79">
        <f>IF(DS31=5,1.25,0)</f>
        <v>0</v>
      </c>
      <c r="DZ31" s="79">
        <f>SUM(DU31:DY31)*DT31</f>
        <v>0.81</v>
      </c>
      <c r="EA31" s="79">
        <f>(LEN(CE31)-LEN(SUBSTITUTE(CE31,"T",)))*-0.03</f>
        <v>-0.03</v>
      </c>
      <c r="EB31" s="79">
        <f>(LEN(CE31)-LEN(SUBSTITUTE(CE31,"Z",)))*0</f>
        <v>0</v>
      </c>
      <c r="EC31" s="79">
        <f>(LEN(CE31)-LEN(SUBSTITUTE(CE31,"S",)))*0.01</f>
        <v>0.01</v>
      </c>
      <c r="ED31" s="79">
        <f>(LEN(CE31)-LEN(SUBSTITUTE(CE31,"Y",)))*0.01</f>
        <v>0</v>
      </c>
      <c r="EE31" s="79">
        <f>(LEN(CE31)-LEN(SUBSTITUTE(CE31,"X",)))*0.01</f>
        <v>0</v>
      </c>
      <c r="EF31" s="79">
        <f>(LEN(CE31)-LEN(SUBSTITUTE(CE31,"M",)))*0.01</f>
        <v>0</v>
      </c>
      <c r="EG31" s="79">
        <f>(LEN(CE31)-LEN(SUBSTITUTE(CE31,"K",)))*0.02</f>
        <v>0</v>
      </c>
      <c r="EH31" s="79">
        <f>(LEN(CE31)-LEN(SUBSTITUTE(CE31,"D",)))*0.02</f>
        <v>0</v>
      </c>
      <c r="EI31" s="79">
        <f>SUM(EA31:EH31)</f>
        <v>-0.019999999999999997</v>
      </c>
      <c r="EJ31" s="79">
        <f>IF(A31=1,0.15,0)</f>
        <v>0</v>
      </c>
      <c r="EK31" s="79">
        <f>SUM(CN31,CU31,DE31,DJ31,DZ31,EI31,EJ31)</f>
        <v>0.79</v>
      </c>
      <c r="EL31" s="74">
        <f>C31</f>
        <v>26.13</v>
      </c>
      <c r="EM31" s="74">
        <f>SUM(O31:Q31)+R31+S31</f>
        <v>15.399999999999999</v>
      </c>
      <c r="EN31" s="77">
        <f>ROUND(18-(12*C31)/B31,2)</f>
        <v>0.08</v>
      </c>
      <c r="EO31" s="74">
        <f>IF(EN31&gt;7.5,7.5,IF(EN31&lt;0,0,EN31))</f>
        <v>0.08</v>
      </c>
      <c r="EP31" s="74">
        <f>SUM(EM31,EO31)</f>
        <v>15.479999999999999</v>
      </c>
    </row>
    <row r="32" spans="1:146" ht="13.5" customHeight="1">
      <c r="A32" s="61"/>
      <c r="B32" s="62">
        <v>17.5</v>
      </c>
      <c r="C32" s="63">
        <v>26.16</v>
      </c>
      <c r="D32" s="64">
        <v>4.1</v>
      </c>
      <c r="E32" s="64">
        <v>1.5</v>
      </c>
      <c r="F32" s="64">
        <v>1.6</v>
      </c>
      <c r="G32" s="65" t="s">
        <v>85</v>
      </c>
      <c r="H32" s="65" t="s">
        <v>153</v>
      </c>
      <c r="I32" s="66"/>
      <c r="J32" s="82">
        <v>17</v>
      </c>
      <c r="K32" s="83" t="s">
        <v>160</v>
      </c>
      <c r="L32" s="83" t="s">
        <v>161</v>
      </c>
      <c r="M32" s="83"/>
      <c r="N32" s="83"/>
      <c r="O32" s="84">
        <f>D32</f>
        <v>4.1</v>
      </c>
      <c r="P32" s="85">
        <f>D32</f>
        <v>4.1</v>
      </c>
      <c r="Q32" s="85">
        <f>D32</f>
        <v>4.1</v>
      </c>
      <c r="R32" s="84">
        <f>IF(V32&gt;3.75,3.75,V32)</f>
        <v>1.58</v>
      </c>
      <c r="S32" s="84">
        <f>IF(W32&gt;3.75,3.75,W32)</f>
        <v>1.36</v>
      </c>
      <c r="T32" s="70" t="str">
        <f>G32</f>
        <v>3</v>
      </c>
      <c r="U32" s="70" t="str">
        <f>H32</f>
        <v>DD</v>
      </c>
      <c r="V32" s="86">
        <f>ROUND(E32*CD32,2)</f>
        <v>1.58</v>
      </c>
      <c r="W32" s="86">
        <f>ROUND(F32*EK32,2)</f>
        <v>1.36</v>
      </c>
      <c r="X32" s="87" t="str">
        <f>IF(G32="","",G32)</f>
        <v>3</v>
      </c>
      <c r="Y32" s="88">
        <f>IF(LEN(X32)-LEN(SUBSTITUTE(X32,"b",))=0,0,1.05)</f>
        <v>0</v>
      </c>
      <c r="Z32" s="88">
        <f>IF(LEN(X32)-LEN(SUBSTITUTE(X32,"f",))=0,0,1.1)</f>
        <v>0</v>
      </c>
      <c r="AA32" s="88">
        <f>IF(LEN(X32)-LEN(SUBSTITUTE(X32,"H",))=0,0,0)</f>
        <v>0</v>
      </c>
      <c r="AB32" s="88">
        <f>IF(LEN(X32)-LEN(SUBSTITUTE(X32,"dF",))=0,0,0.36)</f>
        <v>0</v>
      </c>
      <c r="AC32" s="88">
        <f>IF(LEN(X32)-LEN(SUBSTITUTE(X32,"tF",))=0,0,0.53)</f>
        <v>0</v>
      </c>
      <c r="AD32" s="87">
        <f>IF(AB32+AC32=0,1,0)</f>
        <v>1</v>
      </c>
      <c r="AE32" s="88">
        <f>IF(LEN(X32)-LEN(SUBSTITUTE(X32,"F",))=0,0,0.19*AD32)</f>
        <v>0</v>
      </c>
      <c r="AF32" s="88">
        <f>(LEN(X32)-LEN(SUBSTITUTE(X32,"l",)))*1.09</f>
        <v>0</v>
      </c>
      <c r="AG32" s="88">
        <f>SUM(Y32:AC32,AE32,AF32)</f>
        <v>0</v>
      </c>
      <c r="AH32" s="89">
        <f>IF(LEN(X32)-LEN(SUBSTITUTE(X32,"o",))&gt;0,0,1)</f>
        <v>1</v>
      </c>
      <c r="AI32" s="88">
        <f>IF(LEN(X32)-LEN(SUBSTITUTE(X32,"3",))=0,0,1.05)</f>
        <v>1.05</v>
      </c>
      <c r="AJ32" s="88">
        <f>IF(LEN(X32)-LEN(SUBSTITUTE(X32,"5",))=0,0,1.2)</f>
        <v>0</v>
      </c>
      <c r="AK32" s="88">
        <f>IF(LEN(X32)-LEN(SUBSTITUTE(X32,"7",))=0,0,1.28)</f>
        <v>0</v>
      </c>
      <c r="AL32" s="88">
        <f>IF(LEN(X32)-LEN(SUBSTITUTE(X32,"9",))=0,0,1.37)</f>
        <v>0</v>
      </c>
      <c r="AM32" s="88">
        <f>IF(LEN(X32)-LEN(SUBSTITUTE(X32,"10",))=0,0,1.45)</f>
        <v>0</v>
      </c>
      <c r="AN32" s="88">
        <f>SUM(AI32:AM32)*AH32</f>
        <v>1.05</v>
      </c>
      <c r="AO32" s="89">
        <f>IF(LEN(X32)-LEN(SUBSTITUTE(X32,"o",))&gt;0,1,0)</f>
        <v>0</v>
      </c>
      <c r="AP32" s="88">
        <f>IF(LEN(X32)-LEN(SUBSTITUTE(X32,"3o",))=0,0,1.07)</f>
        <v>0</v>
      </c>
      <c r="AQ32" s="88">
        <f>IF(LEN(X32)-LEN(SUBSTITUTE(X32,"5o",))=0,0,1.16)</f>
        <v>0</v>
      </c>
      <c r="AR32" s="88">
        <f>IF(LEN(X32)-LEN(SUBSTITUTE(X32,"7o",))=0,0,1.24)</f>
        <v>0</v>
      </c>
      <c r="AS32" s="88">
        <f>IF(LEN(X32)-LEN(SUBSTITUTE(X32,"9o",))=0,0,1.33)</f>
        <v>0</v>
      </c>
      <c r="AT32" s="88">
        <f>IF(LEN(X32)-LEN(SUBSTITUTE(X32,"10o",))=0,0,1.41)</f>
        <v>0</v>
      </c>
      <c r="AU32" s="88">
        <f>IF(LEN(X32)-LEN(SUBSTITUTE(X32,"A",))=0,0,0)</f>
        <v>0</v>
      </c>
      <c r="AV32" s="88">
        <f>IF(LEN(X32)-LEN(SUBSTITUTE(X32,"B",))=0,0,0.04)</f>
        <v>0</v>
      </c>
      <c r="AW32" s="88">
        <f>IF(LEN(X32)-LEN(SUBSTITUTE(X32,"C",))=0,0,0.08)</f>
        <v>0</v>
      </c>
      <c r="AX32" s="88">
        <f>SUM(AP32:AW32)*AO32</f>
        <v>0</v>
      </c>
      <c r="AY32" s="88">
        <f>IF(LEN(X32)-LEN(SUBSTITUTE(X32,"p",))&lt;2,0,(LEN(X32)-LEN(SUBSTITUTE(X32,"p",))-1)*0.03)</f>
        <v>0</v>
      </c>
      <c r="AZ32" s="88">
        <f>IF(LEN(X32)-LEN(SUBSTITUTE(X32,"g",))=0,0,0.03)</f>
        <v>0</v>
      </c>
      <c r="BA32" s="88">
        <f>IF(LEN(X32)-LEN(SUBSTITUTE(X32,"G",))=0,0,0.08)</f>
        <v>0</v>
      </c>
      <c r="BB32" s="88">
        <f>(LEN(X32)-LEN(SUBSTITUTE(X32,"-",)))*0.09</f>
        <v>0</v>
      </c>
      <c r="BC32" s="88">
        <f>SUM(AY32:BB32)</f>
        <v>0</v>
      </c>
      <c r="BD32" s="90">
        <f>LEN(X32)-LEN(SUBSTITUTE(X32,"T",))</f>
        <v>0</v>
      </c>
      <c r="BE32" s="90">
        <f>LEN(X32)-LEN(SUBSTITUTE(X32,"Z",))</f>
        <v>0</v>
      </c>
      <c r="BF32" s="90">
        <f>LEN(X32)-LEN(SUBSTITUTE(X32,"S",))</f>
        <v>0</v>
      </c>
      <c r="BG32" s="90">
        <f>LEN(X32)-LEN(SUBSTITUTE(X32,"Y",))</f>
        <v>0</v>
      </c>
      <c r="BH32" s="90">
        <f>LEN(X32)-LEN(SUBSTITUTE(X32,"X",))</f>
        <v>0</v>
      </c>
      <c r="BI32" s="90">
        <f>LEN(X32)-LEN(SUBSTITUTE(X32,"M",))</f>
        <v>0</v>
      </c>
      <c r="BJ32" s="90">
        <f>LEN(X32)-LEN(SUBSTITUTE(X32,"K",))</f>
        <v>0</v>
      </c>
      <c r="BK32" s="90">
        <f>LEN(X32)-LEN(SUBSTITUTE(X32,"D",))</f>
        <v>0</v>
      </c>
      <c r="BL32" s="90">
        <f>SUM(BD32:BK32)</f>
        <v>0</v>
      </c>
      <c r="BM32" s="90">
        <f>IF(BL32=0,0,1)</f>
        <v>0</v>
      </c>
      <c r="BN32" s="88">
        <f>IF(BL32=1,0.6,0)</f>
        <v>0</v>
      </c>
      <c r="BO32" s="88">
        <f>IF(BL32=2,0.81,0)</f>
        <v>0</v>
      </c>
      <c r="BP32" s="88">
        <f>IF(BL32=3,1.01,0)</f>
        <v>0</v>
      </c>
      <c r="BQ32" s="88">
        <f>IF(BL32=4,1.15,0)</f>
        <v>0</v>
      </c>
      <c r="BR32" s="88">
        <f>IF(BL32=5,1.25,0)</f>
        <v>0</v>
      </c>
      <c r="BS32" s="88">
        <f>SUM(BN32:BR32)*BM32</f>
        <v>0</v>
      </c>
      <c r="BT32" s="88">
        <f>(LEN(X32)-LEN(SUBSTITUTE(X32,"T",)))*-0.03</f>
        <v>0</v>
      </c>
      <c r="BU32" s="88">
        <f>(LEN(X32)-LEN(SUBSTITUTE(X32,"Z",)))*0</f>
        <v>0</v>
      </c>
      <c r="BV32" s="88">
        <f>(LEN(X32)-LEN(SUBSTITUTE(X32,"S",)))*0.01</f>
        <v>0</v>
      </c>
      <c r="BW32" s="88">
        <f>(LEN(X32)-LEN(SUBSTITUTE(X32,"Y",)))*0.01</f>
        <v>0</v>
      </c>
      <c r="BX32" s="88">
        <f>(LEN(X32)-LEN(SUBSTITUTE(X32,"X",)))*0.01</f>
        <v>0</v>
      </c>
      <c r="BY32" s="88">
        <f>(LEN(X32)-LEN(SUBSTITUTE(X32,"M",)))*0.01</f>
        <v>0</v>
      </c>
      <c r="BZ32" s="88">
        <f>(LEN(X32)-LEN(SUBSTITUTE(X32,"K",)))*0.02</f>
        <v>0</v>
      </c>
      <c r="CA32" s="88">
        <f>(LEN(X32)-LEN(SUBSTITUTE(X32,"D",)))*0.02</f>
        <v>0</v>
      </c>
      <c r="CB32" s="88">
        <f>SUM(BT32:CA32)</f>
        <v>0</v>
      </c>
      <c r="CC32" s="88">
        <f>IF(A32=1,0.15,0)</f>
        <v>0</v>
      </c>
      <c r="CD32" s="88">
        <f>SUM(AG32,AN32,AX32,BC32,BS32,CB32,CC32)</f>
        <v>1.05</v>
      </c>
      <c r="CE32" s="87" t="str">
        <f>IF(H32="","",H32)</f>
        <v>DD</v>
      </c>
      <c r="CF32" s="88">
        <f>IF(LEN(CE32)-LEN(SUBSTITUTE(CE32,"b",))=0,0,1.05)</f>
        <v>0</v>
      </c>
      <c r="CG32" s="88">
        <f>IF(LEN(CE32)-LEN(SUBSTITUTE(CE32,"f",))=0,0,1.1)</f>
        <v>0</v>
      </c>
      <c r="CH32" s="88">
        <f>IF(LEN(CE32)-LEN(SUBSTITUTE(CE32,"H",))=0,0,0)</f>
        <v>0</v>
      </c>
      <c r="CI32" s="88">
        <f>IF(LEN(CE32)-LEN(SUBSTITUTE(CE32,"dF",))=0,0,0.36)</f>
        <v>0</v>
      </c>
      <c r="CJ32" s="88">
        <f>IF(LEN(CE32)-LEN(SUBSTITUTE(CE32,"tF",))=0,0,0.53)</f>
        <v>0</v>
      </c>
      <c r="CK32" s="87">
        <f>IF(CI32+CJ32=0,1,0)</f>
        <v>1</v>
      </c>
      <c r="CL32" s="88">
        <f>IF(LEN(CE32)-LEN(SUBSTITUTE(CE32,"F",))=0,0,0.19*CK32)</f>
        <v>0</v>
      </c>
      <c r="CM32" s="88">
        <f>(LEN(CE32)-LEN(SUBSTITUTE(CE32,"l",)))*1.09</f>
        <v>0</v>
      </c>
      <c r="CN32" s="88">
        <f>SUM(CF32:CJ32,CL32,CM32)</f>
        <v>0</v>
      </c>
      <c r="CO32" s="89">
        <f>IF(LEN(CE32)-LEN(SUBSTITUTE(CE32,"o",))&gt;0,0,1)</f>
        <v>1</v>
      </c>
      <c r="CP32" s="88">
        <f>IF(LEN(CE32)-LEN(SUBSTITUTE(CE32,"3",))=0,0,1.05)</f>
        <v>0</v>
      </c>
      <c r="CQ32" s="88">
        <f>IF(LEN(CE32)-LEN(SUBSTITUTE(CE32,"5",))=0,0,1.2)</f>
        <v>0</v>
      </c>
      <c r="CR32" s="88">
        <f>IF(LEN(CE32)-LEN(SUBSTITUTE(CE32,"7",))=0,0,1.28)</f>
        <v>0</v>
      </c>
      <c r="CS32" s="88">
        <f>IF(LEN(CE32)-LEN(SUBSTITUTE(CE32,"9",))=0,0,1.37)</f>
        <v>0</v>
      </c>
      <c r="CT32" s="88">
        <f>IF(LEN(CE32)-LEN(SUBSTITUTE(CE32,"10",))=0,0,1.45)</f>
        <v>0</v>
      </c>
      <c r="CU32" s="88">
        <f>SUM(CP32:CT32)*CO32</f>
        <v>0</v>
      </c>
      <c r="CV32" s="89">
        <f>IF(LEN(CE32)-LEN(SUBSTITUTE(CE32,"o",))&gt;0,1,0)</f>
        <v>0</v>
      </c>
      <c r="CW32" s="88">
        <f>IF(LEN(CE32)-LEN(SUBSTITUTE(CE32,"3o",))=0,0,1.07)</f>
        <v>0</v>
      </c>
      <c r="CX32" s="88">
        <f>IF(LEN(CE32)-LEN(SUBSTITUTE(CE32,"5o",))=0,0,1.16)</f>
        <v>0</v>
      </c>
      <c r="CY32" s="88">
        <f>IF(LEN(CE32)-LEN(SUBSTITUTE(CE32,"7o",))=0,0,1.24)</f>
        <v>0</v>
      </c>
      <c r="CZ32" s="88">
        <f>IF(LEN(CE32)-LEN(SUBSTITUTE(CE32,"9o",))=0,0,1.33)</f>
        <v>0</v>
      </c>
      <c r="DA32" s="88">
        <f>IF(LEN(CE32)-LEN(SUBSTITUTE(CE32,"10o",))=0,0,1.41)</f>
        <v>0</v>
      </c>
      <c r="DB32" s="88">
        <f>IF(LEN(CE32)-LEN(SUBSTITUTE(CE32,"A",))=0,0,0)</f>
        <v>0</v>
      </c>
      <c r="DC32" s="88">
        <f>IF(LEN(CE32)-LEN(SUBSTITUTE(CE32,"B",))=0,0,0.04)</f>
        <v>0</v>
      </c>
      <c r="DD32" s="88">
        <f>IF(LEN(CE32)-LEN(SUBSTITUTE(CE32,"C",))=0,0,0.08)</f>
        <v>0</v>
      </c>
      <c r="DE32" s="88">
        <f>SUM(CW32:DD32)*CV32</f>
        <v>0</v>
      </c>
      <c r="DF32" s="88">
        <f>IF(LEN(CE32)-LEN(SUBSTITUTE(CE32,"p",))&lt;2,0,(LEN(CE32)-LEN(SUBSTITUTE(CE32,"p",))-1)*0.03)</f>
        <v>0</v>
      </c>
      <c r="DG32" s="88">
        <f>IF(LEN(CE32)-LEN(SUBSTITUTE(CE32,"g",))=0,0,0.03)</f>
        <v>0</v>
      </c>
      <c r="DH32" s="88">
        <f>IF(LEN(CE32)-LEN(SUBSTITUTE(CE32,"G",))=0,0,0.08)</f>
        <v>0</v>
      </c>
      <c r="DI32" s="88">
        <f>(LEN(CE32)-LEN(SUBSTITUTE(CE32,"-",)))*0.09</f>
        <v>0</v>
      </c>
      <c r="DJ32" s="88">
        <f>SUM(DF32:DI32)</f>
        <v>0</v>
      </c>
      <c r="DK32" s="90">
        <f>LEN(CE32)-LEN(SUBSTITUTE(CE32,"T",))</f>
        <v>0</v>
      </c>
      <c r="DL32" s="90">
        <f>LEN(CE32)-LEN(SUBSTITUTE(CE32,"Z",))</f>
        <v>0</v>
      </c>
      <c r="DM32" s="90">
        <f>LEN(CE32)-LEN(SUBSTITUTE(CE32,"S",))</f>
        <v>0</v>
      </c>
      <c r="DN32" s="90">
        <f>LEN(CE32)-LEN(SUBSTITUTE(CE32,"Y",))</f>
        <v>0</v>
      </c>
      <c r="DO32" s="90">
        <f>LEN(CE32)-LEN(SUBSTITUTE(CE32,"X",))</f>
        <v>0</v>
      </c>
      <c r="DP32" s="90">
        <f>LEN(CE32)-LEN(SUBSTITUTE(CE32,"M",))</f>
        <v>0</v>
      </c>
      <c r="DQ32" s="90">
        <f>LEN(CE32)-LEN(SUBSTITUTE(CE32,"K",))</f>
        <v>0</v>
      </c>
      <c r="DR32" s="90">
        <f>LEN(CE32)-LEN(SUBSTITUTE(CE32,"D",))</f>
        <v>2</v>
      </c>
      <c r="DS32" s="90">
        <f>SUM(DK32:DR32)</f>
        <v>2</v>
      </c>
      <c r="DT32" s="90">
        <f>IF(DS32=0,0,1)</f>
        <v>1</v>
      </c>
      <c r="DU32" s="88">
        <f>IF(DS32=1,0.6,0)</f>
        <v>0</v>
      </c>
      <c r="DV32" s="88">
        <f>IF(DS32=2,0.81,0)</f>
        <v>0.81</v>
      </c>
      <c r="DW32" s="88">
        <f>IF(DS32=3,1.01,0)</f>
        <v>0</v>
      </c>
      <c r="DX32" s="88">
        <f>IF(DS32=4,1.15,0)</f>
        <v>0</v>
      </c>
      <c r="DY32" s="88">
        <f>IF(DS32=5,1.25,0)</f>
        <v>0</v>
      </c>
      <c r="DZ32" s="88">
        <f>SUM(DU32:DY32)*DT32</f>
        <v>0.81</v>
      </c>
      <c r="EA32" s="88">
        <f>(LEN(CE32)-LEN(SUBSTITUTE(CE32,"T",)))*-0.03</f>
        <v>0</v>
      </c>
      <c r="EB32" s="88">
        <f>(LEN(CE32)-LEN(SUBSTITUTE(CE32,"Z",)))*0</f>
        <v>0</v>
      </c>
      <c r="EC32" s="88">
        <f>(LEN(CE32)-LEN(SUBSTITUTE(CE32,"S",)))*0.01</f>
        <v>0</v>
      </c>
      <c r="ED32" s="88">
        <f>(LEN(CE32)-LEN(SUBSTITUTE(CE32,"Y",)))*0.01</f>
        <v>0</v>
      </c>
      <c r="EE32" s="88">
        <f>(LEN(CE32)-LEN(SUBSTITUTE(CE32,"X",)))*0.01</f>
        <v>0</v>
      </c>
      <c r="EF32" s="88">
        <f>(LEN(CE32)-LEN(SUBSTITUTE(CE32,"M",)))*0.01</f>
        <v>0</v>
      </c>
      <c r="EG32" s="88">
        <f>(LEN(CE32)-LEN(SUBSTITUTE(CE32,"K",)))*0.02</f>
        <v>0</v>
      </c>
      <c r="EH32" s="88">
        <f>(LEN(CE32)-LEN(SUBSTITUTE(CE32,"D",)))*0.02</f>
        <v>0.04</v>
      </c>
      <c r="EI32" s="88">
        <f>SUM(EA32:EH32)</f>
        <v>0.04</v>
      </c>
      <c r="EJ32" s="88">
        <f>IF(A32=1,0.15,0)</f>
        <v>0</v>
      </c>
      <c r="EK32" s="88">
        <f>SUM(CN32,CU32,DE32,DJ32,DZ32,EI32,EJ32)</f>
        <v>0.8500000000000001</v>
      </c>
      <c r="EL32" s="68">
        <f>C32</f>
        <v>26.16</v>
      </c>
      <c r="EM32" s="84">
        <f>SUM(O32:Q32)+R32+S32</f>
        <v>15.239999999999998</v>
      </c>
      <c r="EN32" s="58">
        <f>ROUND(18-(12*C32)/B32,2)</f>
        <v>0.06</v>
      </c>
      <c r="EO32" s="84">
        <f>IF(EN32&gt;7.5,7.5,IF(EN32&lt;0,0,EN32))</f>
        <v>0.06</v>
      </c>
      <c r="EP32" s="84">
        <f>SUM(EM32,EO32)</f>
        <v>15.299999999999999</v>
      </c>
    </row>
    <row r="33" spans="1:146" ht="13.5" customHeight="1">
      <c r="A33" s="61"/>
      <c r="B33" s="62">
        <v>17.5</v>
      </c>
      <c r="C33" s="63">
        <v>25.31</v>
      </c>
      <c r="D33" s="64">
        <v>4</v>
      </c>
      <c r="E33" s="64">
        <v>1.8</v>
      </c>
      <c r="F33" s="64">
        <v>2</v>
      </c>
      <c r="G33" s="65" t="s">
        <v>133</v>
      </c>
      <c r="H33" s="65" t="s">
        <v>111</v>
      </c>
      <c r="I33" s="66"/>
      <c r="J33" s="67">
        <v>18</v>
      </c>
      <c r="K33" s="5" t="s">
        <v>162</v>
      </c>
      <c r="L33" s="5" t="s">
        <v>163</v>
      </c>
      <c r="M33" s="5" t="s">
        <v>129</v>
      </c>
      <c r="N33" s="5" t="s">
        <v>130</v>
      </c>
      <c r="O33" s="68">
        <f>D33</f>
        <v>4</v>
      </c>
      <c r="P33" s="69">
        <f>D33</f>
        <v>4</v>
      </c>
      <c r="Q33" s="69">
        <f>D33</f>
        <v>4</v>
      </c>
      <c r="R33" s="68">
        <f>IF(V33&gt;3.75,3.75,V33)</f>
        <v>1.35</v>
      </c>
      <c r="S33" s="68">
        <f>IF(W33&gt;3.75,3.75,W33)</f>
        <v>1.24</v>
      </c>
      <c r="T33" s="70" t="str">
        <f>G33</f>
        <v>TT</v>
      </c>
      <c r="U33" s="70" t="str">
        <f>H33</f>
        <v>K</v>
      </c>
      <c r="V33" s="58">
        <f>ROUND(E33*CD33,2)</f>
        <v>1.35</v>
      </c>
      <c r="W33" s="58">
        <f>ROUND(F33*EK33,2)</f>
        <v>1.24</v>
      </c>
      <c r="X33" s="56" t="str">
        <f>IF(G33="","",G33)</f>
        <v>TT</v>
      </c>
      <c r="Y33" s="47">
        <f>IF(LEN(X33)-LEN(SUBSTITUTE(X33,"b",))=0,0,1.05)</f>
        <v>0</v>
      </c>
      <c r="Z33" s="47">
        <f>IF(LEN(X33)-LEN(SUBSTITUTE(X33,"f",))=0,0,1.1)</f>
        <v>0</v>
      </c>
      <c r="AA33" s="47">
        <f>IF(LEN(X33)-LEN(SUBSTITUTE(X33,"H",))=0,0,0)</f>
        <v>0</v>
      </c>
      <c r="AB33" s="47">
        <f>IF(LEN(X33)-LEN(SUBSTITUTE(X33,"dF",))=0,0,0.36)</f>
        <v>0</v>
      </c>
      <c r="AC33" s="47">
        <f>IF(LEN(X33)-LEN(SUBSTITUTE(X33,"tF",))=0,0,0.53)</f>
        <v>0</v>
      </c>
      <c r="AD33" s="56">
        <f>IF(AB33+AC33=0,1,0)</f>
        <v>1</v>
      </c>
      <c r="AE33" s="47">
        <f>IF(LEN(X33)-LEN(SUBSTITUTE(X33,"F",))=0,0,0.19*AD33)</f>
        <v>0</v>
      </c>
      <c r="AF33" s="47">
        <f>(LEN(X33)-LEN(SUBSTITUTE(X33,"l",)))*1.09</f>
        <v>0</v>
      </c>
      <c r="AG33" s="47">
        <f>SUM(Y33:AC33,AE33,AF33)</f>
        <v>0</v>
      </c>
      <c r="AH33" s="71">
        <f>IF(LEN(X33)-LEN(SUBSTITUTE(X33,"o",))&gt;0,0,1)</f>
        <v>1</v>
      </c>
      <c r="AI33" s="47">
        <f>IF(LEN(X33)-LEN(SUBSTITUTE(X33,"3",))=0,0,1.05)</f>
        <v>0</v>
      </c>
      <c r="AJ33" s="47">
        <f>IF(LEN(X33)-LEN(SUBSTITUTE(X33,"5",))=0,0,1.2)</f>
        <v>0</v>
      </c>
      <c r="AK33" s="47">
        <f>IF(LEN(X33)-LEN(SUBSTITUTE(X33,"7",))=0,0,1.28)</f>
        <v>0</v>
      </c>
      <c r="AL33" s="47">
        <f>IF(LEN(X33)-LEN(SUBSTITUTE(X33,"9",))=0,0,1.37)</f>
        <v>0</v>
      </c>
      <c r="AM33" s="47">
        <f>IF(LEN(X33)-LEN(SUBSTITUTE(X33,"10",))=0,0,1.45)</f>
        <v>0</v>
      </c>
      <c r="AN33" s="47">
        <f>SUM(AI33:AM33)*AH33</f>
        <v>0</v>
      </c>
      <c r="AO33" s="71">
        <f>IF(LEN(X33)-LEN(SUBSTITUTE(X33,"o",))&gt;0,1,0)</f>
        <v>0</v>
      </c>
      <c r="AP33" s="47">
        <f>IF(LEN(X33)-LEN(SUBSTITUTE(X33,"3o",))=0,0,1.07)</f>
        <v>0</v>
      </c>
      <c r="AQ33" s="47">
        <f>IF(LEN(X33)-LEN(SUBSTITUTE(X33,"5o",))=0,0,1.16)</f>
        <v>0</v>
      </c>
      <c r="AR33" s="47">
        <f>IF(LEN(X33)-LEN(SUBSTITUTE(X33,"7o",))=0,0,1.24)</f>
        <v>0</v>
      </c>
      <c r="AS33" s="47">
        <f>IF(LEN(X33)-LEN(SUBSTITUTE(X33,"9o",))=0,0,1.33)</f>
        <v>0</v>
      </c>
      <c r="AT33" s="47">
        <f>IF(LEN(X33)-LEN(SUBSTITUTE(X33,"10o",))=0,0,1.41)</f>
        <v>0</v>
      </c>
      <c r="AU33" s="47">
        <f>IF(LEN(X33)-LEN(SUBSTITUTE(X33,"A",))=0,0,0)</f>
        <v>0</v>
      </c>
      <c r="AV33" s="47">
        <f>IF(LEN(X33)-LEN(SUBSTITUTE(X33,"B",))=0,0,0.04)</f>
        <v>0</v>
      </c>
      <c r="AW33" s="47">
        <f>IF(LEN(X33)-LEN(SUBSTITUTE(X33,"C",))=0,0,0.08)</f>
        <v>0</v>
      </c>
      <c r="AX33" s="47">
        <f>SUM(AP33:AW33)*AO33</f>
        <v>0</v>
      </c>
      <c r="AY33" s="47">
        <f>IF(LEN(X33)-LEN(SUBSTITUTE(X33,"p",))&lt;2,0,(LEN(X33)-LEN(SUBSTITUTE(X33,"p",))-1)*0.03)</f>
        <v>0</v>
      </c>
      <c r="AZ33" s="47">
        <f>IF(LEN(X33)-LEN(SUBSTITUTE(X33,"g",))=0,0,0.03)</f>
        <v>0</v>
      </c>
      <c r="BA33" s="47">
        <f>IF(LEN(X33)-LEN(SUBSTITUTE(X33,"G",))=0,0,0.08)</f>
        <v>0</v>
      </c>
      <c r="BB33" s="47">
        <f>(LEN(X33)-LEN(SUBSTITUTE(X33,"-",)))*0.09</f>
        <v>0</v>
      </c>
      <c r="BC33" s="47">
        <f>SUM(AY33:BB33)</f>
        <v>0</v>
      </c>
      <c r="BD33" s="60">
        <f>LEN(X33)-LEN(SUBSTITUTE(X33,"T",))</f>
        <v>2</v>
      </c>
      <c r="BE33" s="60">
        <f>LEN(X33)-LEN(SUBSTITUTE(X33,"Z",))</f>
        <v>0</v>
      </c>
      <c r="BF33" s="60">
        <f>LEN(X33)-LEN(SUBSTITUTE(X33,"S",))</f>
        <v>0</v>
      </c>
      <c r="BG33" s="60">
        <f>LEN(X33)-LEN(SUBSTITUTE(X33,"Y",))</f>
        <v>0</v>
      </c>
      <c r="BH33" s="60">
        <f>LEN(X33)-LEN(SUBSTITUTE(X33,"X",))</f>
        <v>0</v>
      </c>
      <c r="BI33" s="60">
        <f>LEN(X33)-LEN(SUBSTITUTE(X33,"M",))</f>
        <v>0</v>
      </c>
      <c r="BJ33" s="60">
        <f>LEN(X33)-LEN(SUBSTITUTE(X33,"K",))</f>
        <v>0</v>
      </c>
      <c r="BK33" s="60">
        <f>LEN(X33)-LEN(SUBSTITUTE(X33,"D",))</f>
        <v>0</v>
      </c>
      <c r="BL33" s="60">
        <f>SUM(BD33:BK33)</f>
        <v>2</v>
      </c>
      <c r="BM33" s="60">
        <f>IF(BL33=0,0,1)</f>
        <v>1</v>
      </c>
      <c r="BN33" s="47">
        <f>IF(BL33=1,0.6,0)</f>
        <v>0</v>
      </c>
      <c r="BO33" s="47">
        <f>IF(BL33=2,0.81,0)</f>
        <v>0.81</v>
      </c>
      <c r="BP33" s="47">
        <f>IF(BL33=3,1.01,0)</f>
        <v>0</v>
      </c>
      <c r="BQ33" s="47">
        <f>IF(BL33=4,1.15,0)</f>
        <v>0</v>
      </c>
      <c r="BR33" s="47">
        <f>IF(BL33=5,1.25,0)</f>
        <v>0</v>
      </c>
      <c r="BS33" s="47">
        <f>SUM(BN33:BR33)*BM33</f>
        <v>0.81</v>
      </c>
      <c r="BT33" s="47">
        <f>(LEN(X33)-LEN(SUBSTITUTE(X33,"T",)))*-0.03</f>
        <v>-0.06</v>
      </c>
      <c r="BU33" s="47">
        <f>(LEN(X33)-LEN(SUBSTITUTE(X33,"Z",)))*0</f>
        <v>0</v>
      </c>
      <c r="BV33" s="47">
        <f>(LEN(X33)-LEN(SUBSTITUTE(X33,"S",)))*0.01</f>
        <v>0</v>
      </c>
      <c r="BW33" s="47">
        <f>(LEN(X33)-LEN(SUBSTITUTE(X33,"Y",)))*0.01</f>
        <v>0</v>
      </c>
      <c r="BX33" s="47">
        <f>(LEN(X33)-LEN(SUBSTITUTE(X33,"X",)))*0.01</f>
        <v>0</v>
      </c>
      <c r="BY33" s="47">
        <f>(LEN(X33)-LEN(SUBSTITUTE(X33,"M",)))*0.01</f>
        <v>0</v>
      </c>
      <c r="BZ33" s="47">
        <f>(LEN(X33)-LEN(SUBSTITUTE(X33,"K",)))*0.02</f>
        <v>0</v>
      </c>
      <c r="CA33" s="47">
        <f>(LEN(X33)-LEN(SUBSTITUTE(X33,"D",)))*0.02</f>
        <v>0</v>
      </c>
      <c r="CB33" s="47">
        <f>SUM(BT33:CA33)</f>
        <v>-0.06</v>
      </c>
      <c r="CC33" s="47">
        <f>IF(A33=1,0.15,0)</f>
        <v>0</v>
      </c>
      <c r="CD33" s="47">
        <f>SUM(AG33,AN33,AX33,BC33,BS33,CB33,CC33)</f>
        <v>0.75</v>
      </c>
      <c r="CE33" s="56" t="str">
        <f>IF(H33="","",H33)</f>
        <v>K</v>
      </c>
      <c r="CF33" s="47">
        <f>IF(LEN(CE33)-LEN(SUBSTITUTE(CE33,"b",))=0,0,1.05)</f>
        <v>0</v>
      </c>
      <c r="CG33" s="47">
        <f>IF(LEN(CE33)-LEN(SUBSTITUTE(CE33,"f",))=0,0,1.1)</f>
        <v>0</v>
      </c>
      <c r="CH33" s="47">
        <f>IF(LEN(CE33)-LEN(SUBSTITUTE(CE33,"H",))=0,0,0)</f>
        <v>0</v>
      </c>
      <c r="CI33" s="47">
        <f>IF(LEN(CE33)-LEN(SUBSTITUTE(CE33,"dF",))=0,0,0.36)</f>
        <v>0</v>
      </c>
      <c r="CJ33" s="47">
        <f>IF(LEN(CE33)-LEN(SUBSTITUTE(CE33,"tF",))=0,0,0.53)</f>
        <v>0</v>
      </c>
      <c r="CK33" s="56">
        <f>IF(CI33+CJ33=0,1,0)</f>
        <v>1</v>
      </c>
      <c r="CL33" s="47">
        <f>IF(LEN(CE33)-LEN(SUBSTITUTE(CE33,"F",))=0,0,0.19*CK33)</f>
        <v>0</v>
      </c>
      <c r="CM33" s="47">
        <f>(LEN(CE33)-LEN(SUBSTITUTE(CE33,"l",)))*1.09</f>
        <v>0</v>
      </c>
      <c r="CN33" s="47">
        <f>SUM(CF33:CJ33,CL33,CM33)</f>
        <v>0</v>
      </c>
      <c r="CO33" s="71">
        <f>IF(LEN(CE33)-LEN(SUBSTITUTE(CE33,"o",))&gt;0,0,1)</f>
        <v>1</v>
      </c>
      <c r="CP33" s="47">
        <f>IF(LEN(CE33)-LEN(SUBSTITUTE(CE33,"3",))=0,0,1.05)</f>
        <v>0</v>
      </c>
      <c r="CQ33" s="47">
        <f>IF(LEN(CE33)-LEN(SUBSTITUTE(CE33,"5",))=0,0,1.2)</f>
        <v>0</v>
      </c>
      <c r="CR33" s="47">
        <f>IF(LEN(CE33)-LEN(SUBSTITUTE(CE33,"7",))=0,0,1.28)</f>
        <v>0</v>
      </c>
      <c r="CS33" s="47">
        <f>IF(LEN(CE33)-LEN(SUBSTITUTE(CE33,"9",))=0,0,1.37)</f>
        <v>0</v>
      </c>
      <c r="CT33" s="47">
        <f>IF(LEN(CE33)-LEN(SUBSTITUTE(CE33,"10",))=0,0,1.45)</f>
        <v>0</v>
      </c>
      <c r="CU33" s="47">
        <f>SUM(CP33:CT33)*CO33</f>
        <v>0</v>
      </c>
      <c r="CV33" s="71">
        <f>IF(LEN(CE33)-LEN(SUBSTITUTE(CE33,"o",))&gt;0,1,0)</f>
        <v>0</v>
      </c>
      <c r="CW33" s="47">
        <f>IF(LEN(CE33)-LEN(SUBSTITUTE(CE33,"3o",))=0,0,1.07)</f>
        <v>0</v>
      </c>
      <c r="CX33" s="47">
        <f>IF(LEN(CE33)-LEN(SUBSTITUTE(CE33,"5o",))=0,0,1.16)</f>
        <v>0</v>
      </c>
      <c r="CY33" s="47">
        <f>IF(LEN(CE33)-LEN(SUBSTITUTE(CE33,"7o",))=0,0,1.24)</f>
        <v>0</v>
      </c>
      <c r="CZ33" s="47">
        <f>IF(LEN(CE33)-LEN(SUBSTITUTE(CE33,"9o",))=0,0,1.33)</f>
        <v>0</v>
      </c>
      <c r="DA33" s="47">
        <f>IF(LEN(CE33)-LEN(SUBSTITUTE(CE33,"10o",))=0,0,1.41)</f>
        <v>0</v>
      </c>
      <c r="DB33" s="47">
        <f>IF(LEN(CE33)-LEN(SUBSTITUTE(CE33,"A",))=0,0,0)</f>
        <v>0</v>
      </c>
      <c r="DC33" s="47">
        <f>IF(LEN(CE33)-LEN(SUBSTITUTE(CE33,"B",))=0,0,0.04)</f>
        <v>0</v>
      </c>
      <c r="DD33" s="47">
        <f>IF(LEN(CE33)-LEN(SUBSTITUTE(CE33,"C",))=0,0,0.08)</f>
        <v>0</v>
      </c>
      <c r="DE33" s="47">
        <f>SUM(CW33:DD33)*CV33</f>
        <v>0</v>
      </c>
      <c r="DF33" s="47">
        <f>IF(LEN(CE33)-LEN(SUBSTITUTE(CE33,"p",))&lt;2,0,(LEN(CE33)-LEN(SUBSTITUTE(CE33,"p",))-1)*0.03)</f>
        <v>0</v>
      </c>
      <c r="DG33" s="47">
        <f>IF(LEN(CE33)-LEN(SUBSTITUTE(CE33,"g",))=0,0,0.03)</f>
        <v>0</v>
      </c>
      <c r="DH33" s="47">
        <f>IF(LEN(CE33)-LEN(SUBSTITUTE(CE33,"G",))=0,0,0.08)</f>
        <v>0</v>
      </c>
      <c r="DI33" s="47">
        <f>(LEN(CE33)-LEN(SUBSTITUTE(CE33,"-",)))*0.09</f>
        <v>0</v>
      </c>
      <c r="DJ33" s="47">
        <f>SUM(DF33:DI33)</f>
        <v>0</v>
      </c>
      <c r="DK33" s="60">
        <f>LEN(CE33)-LEN(SUBSTITUTE(CE33,"T",))</f>
        <v>0</v>
      </c>
      <c r="DL33" s="60">
        <f>LEN(CE33)-LEN(SUBSTITUTE(CE33,"Z",))</f>
        <v>0</v>
      </c>
      <c r="DM33" s="60">
        <f>LEN(CE33)-LEN(SUBSTITUTE(CE33,"S",))</f>
        <v>0</v>
      </c>
      <c r="DN33" s="60">
        <f>LEN(CE33)-LEN(SUBSTITUTE(CE33,"Y",))</f>
        <v>0</v>
      </c>
      <c r="DO33" s="60">
        <f>LEN(CE33)-LEN(SUBSTITUTE(CE33,"X",))</f>
        <v>0</v>
      </c>
      <c r="DP33" s="60">
        <f>LEN(CE33)-LEN(SUBSTITUTE(CE33,"M",))</f>
        <v>0</v>
      </c>
      <c r="DQ33" s="60">
        <f>LEN(CE33)-LEN(SUBSTITUTE(CE33,"K",))</f>
        <v>1</v>
      </c>
      <c r="DR33" s="60">
        <f>LEN(CE33)-LEN(SUBSTITUTE(CE33,"D",))</f>
        <v>0</v>
      </c>
      <c r="DS33" s="60">
        <f>SUM(DK33:DR33)</f>
        <v>1</v>
      </c>
      <c r="DT33" s="60">
        <f>IF(DS33=0,0,1)</f>
        <v>1</v>
      </c>
      <c r="DU33" s="47">
        <f>IF(DS33=1,0.6,0)</f>
        <v>0.6</v>
      </c>
      <c r="DV33" s="47">
        <f>IF(DS33=2,0.81,0)</f>
        <v>0</v>
      </c>
      <c r="DW33" s="47">
        <f>IF(DS33=3,1.01,0)</f>
        <v>0</v>
      </c>
      <c r="DX33" s="47">
        <f>IF(DS33=4,1.15,0)</f>
        <v>0</v>
      </c>
      <c r="DY33" s="47">
        <f>IF(DS33=5,1.25,0)</f>
        <v>0</v>
      </c>
      <c r="DZ33" s="47">
        <f>SUM(DU33:DY33)*DT33</f>
        <v>0.6</v>
      </c>
      <c r="EA33" s="47">
        <f>(LEN(CE33)-LEN(SUBSTITUTE(CE33,"T",)))*-0.03</f>
        <v>0</v>
      </c>
      <c r="EB33" s="47">
        <f>(LEN(CE33)-LEN(SUBSTITUTE(CE33,"Z",)))*0</f>
        <v>0</v>
      </c>
      <c r="EC33" s="47">
        <f>(LEN(CE33)-LEN(SUBSTITUTE(CE33,"S",)))*0.01</f>
        <v>0</v>
      </c>
      <c r="ED33" s="47">
        <f>(LEN(CE33)-LEN(SUBSTITUTE(CE33,"Y",)))*0.01</f>
        <v>0</v>
      </c>
      <c r="EE33" s="47">
        <f>(LEN(CE33)-LEN(SUBSTITUTE(CE33,"X",)))*0.01</f>
        <v>0</v>
      </c>
      <c r="EF33" s="47">
        <f>(LEN(CE33)-LEN(SUBSTITUTE(CE33,"M",)))*0.01</f>
        <v>0</v>
      </c>
      <c r="EG33" s="47">
        <f>(LEN(CE33)-LEN(SUBSTITUTE(CE33,"K",)))*0.02</f>
        <v>0.02</v>
      </c>
      <c r="EH33" s="47">
        <f>(LEN(CE33)-LEN(SUBSTITUTE(CE33,"D",)))*0.02</f>
        <v>0</v>
      </c>
      <c r="EI33" s="47">
        <f>SUM(EA33:EH33)</f>
        <v>0.02</v>
      </c>
      <c r="EJ33" s="47">
        <f>IF(A33=1,0.15,0)</f>
        <v>0</v>
      </c>
      <c r="EK33" s="47">
        <f>SUM(CN33,CU33,DE33,DJ33,DZ33,EI33,EJ33)</f>
        <v>0.62</v>
      </c>
      <c r="EL33" s="68">
        <f>C33</f>
        <v>25.31</v>
      </c>
      <c r="EM33" s="68">
        <f>SUM(O33:Q33)+R33+S33</f>
        <v>14.59</v>
      </c>
      <c r="EN33" s="58">
        <f>ROUND(18-(12*C33)/B33,2)</f>
        <v>0.64</v>
      </c>
      <c r="EO33" s="68">
        <f>IF(EN33&gt;7.5,7.5,IF(EN33&lt;0,0,EN33))</f>
        <v>0.64</v>
      </c>
      <c r="EP33" s="68">
        <f>SUM(EM33,EO33)</f>
        <v>15.23</v>
      </c>
    </row>
    <row r="34" spans="1:146" ht="13.5" customHeight="1">
      <c r="A34" s="61"/>
      <c r="B34" s="62">
        <v>17.5</v>
      </c>
      <c r="C34" s="63">
        <v>25.49</v>
      </c>
      <c r="D34" s="64">
        <v>4</v>
      </c>
      <c r="E34" s="64">
        <v>1.6</v>
      </c>
      <c r="F34" s="64">
        <v>1.4</v>
      </c>
      <c r="G34" s="65" t="s">
        <v>119</v>
      </c>
      <c r="H34" s="65" t="s">
        <v>149</v>
      </c>
      <c r="I34" s="66"/>
      <c r="J34" s="67">
        <v>19</v>
      </c>
      <c r="K34" s="5" t="s">
        <v>164</v>
      </c>
      <c r="L34" s="5" t="s">
        <v>165</v>
      </c>
      <c r="M34" s="5" t="s">
        <v>136</v>
      </c>
      <c r="N34" s="5" t="s">
        <v>166</v>
      </c>
      <c r="O34" s="68">
        <f>D34</f>
        <v>4</v>
      </c>
      <c r="P34" s="69">
        <f>D34</f>
        <v>4</v>
      </c>
      <c r="Q34" s="69">
        <f>D34</f>
        <v>4</v>
      </c>
      <c r="R34" s="68">
        <f>IF(V34&gt;3.75,3.75,V34)</f>
        <v>1.26</v>
      </c>
      <c r="S34" s="68">
        <f>IF(W34&gt;3.75,3.75,W34)</f>
        <v>1.34</v>
      </c>
      <c r="T34" s="70" t="str">
        <f>G34</f>
        <v>TS</v>
      </c>
      <c r="U34" s="70" t="str">
        <f>H34</f>
        <v>TTS</v>
      </c>
      <c r="V34" s="58">
        <f>ROUND(E34*CD34,2)</f>
        <v>1.26</v>
      </c>
      <c r="W34" s="58">
        <f>ROUND(F34*EK34,2)</f>
        <v>1.34</v>
      </c>
      <c r="X34" s="56" t="str">
        <f>IF(G34="","",G34)</f>
        <v>TS</v>
      </c>
      <c r="Y34" s="47">
        <f>IF(LEN(X34)-LEN(SUBSTITUTE(X34,"b",))=0,0,1.05)</f>
        <v>0</v>
      </c>
      <c r="Z34" s="47">
        <f>IF(LEN(X34)-LEN(SUBSTITUTE(X34,"f",))=0,0,1.1)</f>
        <v>0</v>
      </c>
      <c r="AA34" s="47">
        <f>IF(LEN(X34)-LEN(SUBSTITUTE(X34,"H",))=0,0,0)</f>
        <v>0</v>
      </c>
      <c r="AB34" s="47">
        <f>IF(LEN(X34)-LEN(SUBSTITUTE(X34,"dF",))=0,0,0.36)</f>
        <v>0</v>
      </c>
      <c r="AC34" s="47">
        <f>IF(LEN(X34)-LEN(SUBSTITUTE(X34,"tF",))=0,0,0.53)</f>
        <v>0</v>
      </c>
      <c r="AD34" s="56">
        <f>IF(AB34+AC34=0,1,0)</f>
        <v>1</v>
      </c>
      <c r="AE34" s="47">
        <f>IF(LEN(X34)-LEN(SUBSTITUTE(X34,"F",))=0,0,0.19*AD34)</f>
        <v>0</v>
      </c>
      <c r="AF34" s="47">
        <f>(LEN(X34)-LEN(SUBSTITUTE(X34,"l",)))*1.09</f>
        <v>0</v>
      </c>
      <c r="AG34" s="47">
        <f>SUM(Y34:AC34,AE34,AF34)</f>
        <v>0</v>
      </c>
      <c r="AH34" s="71">
        <f>IF(LEN(X34)-LEN(SUBSTITUTE(X34,"o",))&gt;0,0,1)</f>
        <v>1</v>
      </c>
      <c r="AI34" s="47">
        <f>IF(LEN(X34)-LEN(SUBSTITUTE(X34,"3",))=0,0,1.05)</f>
        <v>0</v>
      </c>
      <c r="AJ34" s="47">
        <f>IF(LEN(X34)-LEN(SUBSTITUTE(X34,"5",))=0,0,1.2)</f>
        <v>0</v>
      </c>
      <c r="AK34" s="47">
        <f>IF(LEN(X34)-LEN(SUBSTITUTE(X34,"7",))=0,0,1.28)</f>
        <v>0</v>
      </c>
      <c r="AL34" s="47">
        <f>IF(LEN(X34)-LEN(SUBSTITUTE(X34,"9",))=0,0,1.37)</f>
        <v>0</v>
      </c>
      <c r="AM34" s="47">
        <f>IF(LEN(X34)-LEN(SUBSTITUTE(X34,"10",))=0,0,1.45)</f>
        <v>0</v>
      </c>
      <c r="AN34" s="47">
        <f>SUM(AI34:AM34)*AH34</f>
        <v>0</v>
      </c>
      <c r="AO34" s="71">
        <f>IF(LEN(X34)-LEN(SUBSTITUTE(X34,"o",))&gt;0,1,0)</f>
        <v>0</v>
      </c>
      <c r="AP34" s="47">
        <f>IF(LEN(X34)-LEN(SUBSTITUTE(X34,"3o",))=0,0,1.07)</f>
        <v>0</v>
      </c>
      <c r="AQ34" s="47">
        <f>IF(LEN(X34)-LEN(SUBSTITUTE(X34,"5o",))=0,0,1.16)</f>
        <v>0</v>
      </c>
      <c r="AR34" s="47">
        <f>IF(LEN(X34)-LEN(SUBSTITUTE(X34,"7o",))=0,0,1.24)</f>
        <v>0</v>
      </c>
      <c r="AS34" s="47">
        <f>IF(LEN(X34)-LEN(SUBSTITUTE(X34,"9o",))=0,0,1.33)</f>
        <v>0</v>
      </c>
      <c r="AT34" s="47">
        <f>IF(LEN(X34)-LEN(SUBSTITUTE(X34,"10o",))=0,0,1.41)</f>
        <v>0</v>
      </c>
      <c r="AU34" s="47">
        <f>IF(LEN(X34)-LEN(SUBSTITUTE(X34,"A",))=0,0,0)</f>
        <v>0</v>
      </c>
      <c r="AV34" s="47">
        <f>IF(LEN(X34)-LEN(SUBSTITUTE(X34,"B",))=0,0,0.04)</f>
        <v>0</v>
      </c>
      <c r="AW34" s="47">
        <f>IF(LEN(X34)-LEN(SUBSTITUTE(X34,"C",))=0,0,0.08)</f>
        <v>0</v>
      </c>
      <c r="AX34" s="47">
        <f>SUM(AP34:AW34)*AO34</f>
        <v>0</v>
      </c>
      <c r="AY34" s="47">
        <f>IF(LEN(X34)-LEN(SUBSTITUTE(X34,"p",))&lt;2,0,(LEN(X34)-LEN(SUBSTITUTE(X34,"p",))-1)*0.03)</f>
        <v>0</v>
      </c>
      <c r="AZ34" s="47">
        <f>IF(LEN(X34)-LEN(SUBSTITUTE(X34,"g",))=0,0,0.03)</f>
        <v>0</v>
      </c>
      <c r="BA34" s="47">
        <f>IF(LEN(X34)-LEN(SUBSTITUTE(X34,"G",))=0,0,0.08)</f>
        <v>0</v>
      </c>
      <c r="BB34" s="47">
        <f>(LEN(X34)-LEN(SUBSTITUTE(X34,"-",)))*0.09</f>
        <v>0</v>
      </c>
      <c r="BC34" s="47">
        <f>SUM(AY34:BB34)</f>
        <v>0</v>
      </c>
      <c r="BD34" s="60">
        <f>LEN(X34)-LEN(SUBSTITUTE(X34,"T",))</f>
        <v>1</v>
      </c>
      <c r="BE34" s="60">
        <f>LEN(X34)-LEN(SUBSTITUTE(X34,"Z",))</f>
        <v>0</v>
      </c>
      <c r="BF34" s="60">
        <f>LEN(X34)-LEN(SUBSTITUTE(X34,"S",))</f>
        <v>1</v>
      </c>
      <c r="BG34" s="60">
        <f>LEN(X34)-LEN(SUBSTITUTE(X34,"Y",))</f>
        <v>0</v>
      </c>
      <c r="BH34" s="60">
        <f>LEN(X34)-LEN(SUBSTITUTE(X34,"X",))</f>
        <v>0</v>
      </c>
      <c r="BI34" s="60">
        <f>LEN(X34)-LEN(SUBSTITUTE(X34,"M",))</f>
        <v>0</v>
      </c>
      <c r="BJ34" s="60">
        <f>LEN(X34)-LEN(SUBSTITUTE(X34,"K",))</f>
        <v>0</v>
      </c>
      <c r="BK34" s="60">
        <f>LEN(X34)-LEN(SUBSTITUTE(X34,"D",))</f>
        <v>0</v>
      </c>
      <c r="BL34" s="60">
        <f>SUM(BD34:BK34)</f>
        <v>2</v>
      </c>
      <c r="BM34" s="60">
        <f>IF(BL34=0,0,1)</f>
        <v>1</v>
      </c>
      <c r="BN34" s="47">
        <f>IF(BL34=1,0.6,0)</f>
        <v>0</v>
      </c>
      <c r="BO34" s="47">
        <f>IF(BL34=2,0.81,0)</f>
        <v>0.81</v>
      </c>
      <c r="BP34" s="47">
        <f>IF(BL34=3,1.01,0)</f>
        <v>0</v>
      </c>
      <c r="BQ34" s="47">
        <f>IF(BL34=4,1.15,0)</f>
        <v>0</v>
      </c>
      <c r="BR34" s="47">
        <f>IF(BL34=5,1.25,0)</f>
        <v>0</v>
      </c>
      <c r="BS34" s="47">
        <f>SUM(BN34:BR34)*BM34</f>
        <v>0.81</v>
      </c>
      <c r="BT34" s="47">
        <f>(LEN(X34)-LEN(SUBSTITUTE(X34,"T",)))*-0.03</f>
        <v>-0.03</v>
      </c>
      <c r="BU34" s="47">
        <f>(LEN(X34)-LEN(SUBSTITUTE(X34,"Z",)))*0</f>
        <v>0</v>
      </c>
      <c r="BV34" s="47">
        <f>(LEN(X34)-LEN(SUBSTITUTE(X34,"S",)))*0.01</f>
        <v>0.01</v>
      </c>
      <c r="BW34" s="47">
        <f>(LEN(X34)-LEN(SUBSTITUTE(X34,"Y",)))*0.01</f>
        <v>0</v>
      </c>
      <c r="BX34" s="47">
        <f>(LEN(X34)-LEN(SUBSTITUTE(X34,"X",)))*0.01</f>
        <v>0</v>
      </c>
      <c r="BY34" s="47">
        <f>(LEN(X34)-LEN(SUBSTITUTE(X34,"M",)))*0.01</f>
        <v>0</v>
      </c>
      <c r="BZ34" s="47">
        <f>(LEN(X34)-LEN(SUBSTITUTE(X34,"K",)))*0.02</f>
        <v>0</v>
      </c>
      <c r="CA34" s="47">
        <f>(LEN(X34)-LEN(SUBSTITUTE(X34,"D",)))*0.02</f>
        <v>0</v>
      </c>
      <c r="CB34" s="47">
        <f>SUM(BT34:CA34)</f>
        <v>-0.019999999999999997</v>
      </c>
      <c r="CC34" s="47">
        <f>IF(A34=1,0.15,0)</f>
        <v>0</v>
      </c>
      <c r="CD34" s="47">
        <f>SUM(AG34,AN34,AX34,BC34,BS34,CB34,CC34)</f>
        <v>0.79</v>
      </c>
      <c r="CE34" s="56" t="str">
        <f>IF(H34="","",H34)</f>
        <v>TTS</v>
      </c>
      <c r="CF34" s="47">
        <f>IF(LEN(CE34)-LEN(SUBSTITUTE(CE34,"b",))=0,0,1.05)</f>
        <v>0</v>
      </c>
      <c r="CG34" s="47">
        <f>IF(LEN(CE34)-LEN(SUBSTITUTE(CE34,"f",))=0,0,1.1)</f>
        <v>0</v>
      </c>
      <c r="CH34" s="47">
        <f>IF(LEN(CE34)-LEN(SUBSTITUTE(CE34,"H",))=0,0,0)</f>
        <v>0</v>
      </c>
      <c r="CI34" s="47">
        <f>IF(LEN(CE34)-LEN(SUBSTITUTE(CE34,"dF",))=0,0,0.36)</f>
        <v>0</v>
      </c>
      <c r="CJ34" s="47">
        <f>IF(LEN(CE34)-LEN(SUBSTITUTE(CE34,"tF",))=0,0,0.53)</f>
        <v>0</v>
      </c>
      <c r="CK34" s="56">
        <f>IF(CI34+CJ34=0,1,0)</f>
        <v>1</v>
      </c>
      <c r="CL34" s="47">
        <f>IF(LEN(CE34)-LEN(SUBSTITUTE(CE34,"F",))=0,0,0.19*CK34)</f>
        <v>0</v>
      </c>
      <c r="CM34" s="47">
        <f>(LEN(CE34)-LEN(SUBSTITUTE(CE34,"l",)))*1.09</f>
        <v>0</v>
      </c>
      <c r="CN34" s="47">
        <f>SUM(CF34:CJ34,CL34,CM34)</f>
        <v>0</v>
      </c>
      <c r="CO34" s="71">
        <f>IF(LEN(CE34)-LEN(SUBSTITUTE(CE34,"o",))&gt;0,0,1)</f>
        <v>1</v>
      </c>
      <c r="CP34" s="47">
        <f>IF(LEN(CE34)-LEN(SUBSTITUTE(CE34,"3",))=0,0,1.05)</f>
        <v>0</v>
      </c>
      <c r="CQ34" s="47">
        <f>IF(LEN(CE34)-LEN(SUBSTITUTE(CE34,"5",))=0,0,1.2)</f>
        <v>0</v>
      </c>
      <c r="CR34" s="47">
        <f>IF(LEN(CE34)-LEN(SUBSTITUTE(CE34,"7",))=0,0,1.28)</f>
        <v>0</v>
      </c>
      <c r="CS34" s="47">
        <f>IF(LEN(CE34)-LEN(SUBSTITUTE(CE34,"9",))=0,0,1.37)</f>
        <v>0</v>
      </c>
      <c r="CT34" s="47">
        <f>IF(LEN(CE34)-LEN(SUBSTITUTE(CE34,"10",))=0,0,1.45)</f>
        <v>0</v>
      </c>
      <c r="CU34" s="47">
        <f>SUM(CP34:CT34)*CO34</f>
        <v>0</v>
      </c>
      <c r="CV34" s="71">
        <f>IF(LEN(CE34)-LEN(SUBSTITUTE(CE34,"o",))&gt;0,1,0)</f>
        <v>0</v>
      </c>
      <c r="CW34" s="47">
        <f>IF(LEN(CE34)-LEN(SUBSTITUTE(CE34,"3o",))=0,0,1.07)</f>
        <v>0</v>
      </c>
      <c r="CX34" s="47">
        <f>IF(LEN(CE34)-LEN(SUBSTITUTE(CE34,"5o",))=0,0,1.16)</f>
        <v>0</v>
      </c>
      <c r="CY34" s="47">
        <f>IF(LEN(CE34)-LEN(SUBSTITUTE(CE34,"7o",))=0,0,1.24)</f>
        <v>0</v>
      </c>
      <c r="CZ34" s="47">
        <f>IF(LEN(CE34)-LEN(SUBSTITUTE(CE34,"9o",))=0,0,1.33)</f>
        <v>0</v>
      </c>
      <c r="DA34" s="47">
        <f>IF(LEN(CE34)-LEN(SUBSTITUTE(CE34,"10o",))=0,0,1.41)</f>
        <v>0</v>
      </c>
      <c r="DB34" s="47">
        <f>IF(LEN(CE34)-LEN(SUBSTITUTE(CE34,"A",))=0,0,0)</f>
        <v>0</v>
      </c>
      <c r="DC34" s="47">
        <f>IF(LEN(CE34)-LEN(SUBSTITUTE(CE34,"B",))=0,0,0.04)</f>
        <v>0</v>
      </c>
      <c r="DD34" s="47">
        <f>IF(LEN(CE34)-LEN(SUBSTITUTE(CE34,"C",))=0,0,0.08)</f>
        <v>0</v>
      </c>
      <c r="DE34" s="47">
        <f>SUM(CW34:DD34)*CV34</f>
        <v>0</v>
      </c>
      <c r="DF34" s="47">
        <f>IF(LEN(CE34)-LEN(SUBSTITUTE(CE34,"p",))&lt;2,0,(LEN(CE34)-LEN(SUBSTITUTE(CE34,"p",))-1)*0.03)</f>
        <v>0</v>
      </c>
      <c r="DG34" s="47">
        <f>IF(LEN(CE34)-LEN(SUBSTITUTE(CE34,"g",))=0,0,0.03)</f>
        <v>0</v>
      </c>
      <c r="DH34" s="47">
        <f>IF(LEN(CE34)-LEN(SUBSTITUTE(CE34,"G",))=0,0,0.08)</f>
        <v>0</v>
      </c>
      <c r="DI34" s="47">
        <f>(LEN(CE34)-LEN(SUBSTITUTE(CE34,"-",)))*0.09</f>
        <v>0</v>
      </c>
      <c r="DJ34" s="47">
        <f>SUM(DF34:DI34)</f>
        <v>0</v>
      </c>
      <c r="DK34" s="60">
        <f>LEN(CE34)-LEN(SUBSTITUTE(CE34,"T",))</f>
        <v>2</v>
      </c>
      <c r="DL34" s="60">
        <f>LEN(CE34)-LEN(SUBSTITUTE(CE34,"Z",))</f>
        <v>0</v>
      </c>
      <c r="DM34" s="60">
        <f>LEN(CE34)-LEN(SUBSTITUTE(CE34,"S",))</f>
        <v>1</v>
      </c>
      <c r="DN34" s="60">
        <f>LEN(CE34)-LEN(SUBSTITUTE(CE34,"Y",))</f>
        <v>0</v>
      </c>
      <c r="DO34" s="60">
        <f>LEN(CE34)-LEN(SUBSTITUTE(CE34,"X",))</f>
        <v>0</v>
      </c>
      <c r="DP34" s="60">
        <f>LEN(CE34)-LEN(SUBSTITUTE(CE34,"M",))</f>
        <v>0</v>
      </c>
      <c r="DQ34" s="60">
        <f>LEN(CE34)-LEN(SUBSTITUTE(CE34,"K",))</f>
        <v>0</v>
      </c>
      <c r="DR34" s="60">
        <f>LEN(CE34)-LEN(SUBSTITUTE(CE34,"D",))</f>
        <v>0</v>
      </c>
      <c r="DS34" s="60">
        <f>SUM(DK34:DR34)</f>
        <v>3</v>
      </c>
      <c r="DT34" s="60">
        <f>IF(DS34=0,0,1)</f>
        <v>1</v>
      </c>
      <c r="DU34" s="47">
        <f>IF(DS34=1,0.6,0)</f>
        <v>0</v>
      </c>
      <c r="DV34" s="47">
        <f>IF(DS34=2,0.81,0)</f>
        <v>0</v>
      </c>
      <c r="DW34" s="47">
        <f>IF(DS34=3,1.01,0)</f>
        <v>1.01</v>
      </c>
      <c r="DX34" s="47">
        <f>IF(DS34=4,1.15,0)</f>
        <v>0</v>
      </c>
      <c r="DY34" s="47">
        <f>IF(DS34=5,1.25,0)</f>
        <v>0</v>
      </c>
      <c r="DZ34" s="47">
        <f>SUM(DU34:DY34)*DT34</f>
        <v>1.01</v>
      </c>
      <c r="EA34" s="47">
        <f>(LEN(CE34)-LEN(SUBSTITUTE(CE34,"T",)))*-0.03</f>
        <v>-0.06</v>
      </c>
      <c r="EB34" s="47">
        <f>(LEN(CE34)-LEN(SUBSTITUTE(CE34,"Z",)))*0</f>
        <v>0</v>
      </c>
      <c r="EC34" s="47">
        <f>(LEN(CE34)-LEN(SUBSTITUTE(CE34,"S",)))*0.01</f>
        <v>0.01</v>
      </c>
      <c r="ED34" s="47">
        <f>(LEN(CE34)-LEN(SUBSTITUTE(CE34,"Y",)))*0.01</f>
        <v>0</v>
      </c>
      <c r="EE34" s="47">
        <f>(LEN(CE34)-LEN(SUBSTITUTE(CE34,"X",)))*0.01</f>
        <v>0</v>
      </c>
      <c r="EF34" s="47">
        <f>(LEN(CE34)-LEN(SUBSTITUTE(CE34,"M",)))*0.01</f>
        <v>0</v>
      </c>
      <c r="EG34" s="47">
        <f>(LEN(CE34)-LEN(SUBSTITUTE(CE34,"K",)))*0.02</f>
        <v>0</v>
      </c>
      <c r="EH34" s="47">
        <f>(LEN(CE34)-LEN(SUBSTITUTE(CE34,"D",)))*0.02</f>
        <v>0</v>
      </c>
      <c r="EI34" s="47">
        <f>SUM(EA34:EH34)</f>
        <v>-0.049999999999999996</v>
      </c>
      <c r="EJ34" s="47">
        <f>IF(A34=1,0.15,0)</f>
        <v>0</v>
      </c>
      <c r="EK34" s="47">
        <f>SUM(CN34,CU34,DE34,DJ34,DZ34,EI34,EJ34)</f>
        <v>0.96</v>
      </c>
      <c r="EL34" s="68">
        <f>C34</f>
        <v>25.49</v>
      </c>
      <c r="EM34" s="68">
        <f>SUM(O34:Q34)+R34+S34</f>
        <v>14.6</v>
      </c>
      <c r="EN34" s="58">
        <f>ROUND(18-(12*C34)/B34,2)</f>
        <v>0.52</v>
      </c>
      <c r="EO34" s="68">
        <f>IF(EN34&gt;7.5,7.5,IF(EN34&lt;0,0,EN34))</f>
        <v>0.52</v>
      </c>
      <c r="EP34" s="68">
        <f>SUM(EM34,EO34)</f>
        <v>15.12</v>
      </c>
    </row>
    <row r="35" spans="1:146" ht="13.5" customHeight="1">
      <c r="A35" s="61"/>
      <c r="B35" s="62">
        <v>17.5</v>
      </c>
      <c r="C35" s="63">
        <v>26.56</v>
      </c>
      <c r="D35" s="64">
        <v>4</v>
      </c>
      <c r="E35" s="64">
        <v>1.8</v>
      </c>
      <c r="F35" s="64">
        <v>1.6</v>
      </c>
      <c r="G35" s="65" t="s">
        <v>119</v>
      </c>
      <c r="H35" s="65" t="s">
        <v>107</v>
      </c>
      <c r="I35" s="66"/>
      <c r="J35" s="67">
        <v>20</v>
      </c>
      <c r="K35" s="5" t="s">
        <v>167</v>
      </c>
      <c r="L35" s="5" t="s">
        <v>168</v>
      </c>
      <c r="M35" s="5" t="s">
        <v>129</v>
      </c>
      <c r="N35" s="5" t="s">
        <v>130</v>
      </c>
      <c r="O35" s="68">
        <f>D35</f>
        <v>4</v>
      </c>
      <c r="P35" s="69">
        <f>D35</f>
        <v>4</v>
      </c>
      <c r="Q35" s="69">
        <f>D35</f>
        <v>4</v>
      </c>
      <c r="R35" s="68">
        <f>IF(V35&gt;3.75,3.75,V35)</f>
        <v>1.42</v>
      </c>
      <c r="S35" s="68">
        <f>IF(W35&gt;3.75,3.75,W35)</f>
        <v>0.98</v>
      </c>
      <c r="T35" s="70" t="str">
        <f>G35</f>
        <v>TS</v>
      </c>
      <c r="U35" s="70" t="str">
        <f>H35</f>
        <v>S</v>
      </c>
      <c r="V35" s="58">
        <f>ROUND(E35*CD35,2)</f>
        <v>1.42</v>
      </c>
      <c r="W35" s="58">
        <f>ROUND(F35*EK35,2)</f>
        <v>0.98</v>
      </c>
      <c r="X35" s="56" t="str">
        <f>IF(G35="","",G35)</f>
        <v>TS</v>
      </c>
      <c r="Y35" s="47">
        <f>IF(LEN(X35)-LEN(SUBSTITUTE(X35,"b",))=0,0,1.05)</f>
        <v>0</v>
      </c>
      <c r="Z35" s="47">
        <f>IF(LEN(X35)-LEN(SUBSTITUTE(X35,"f",))=0,0,1.1)</f>
        <v>0</v>
      </c>
      <c r="AA35" s="47">
        <f>IF(LEN(X35)-LEN(SUBSTITUTE(X35,"H",))=0,0,0)</f>
        <v>0</v>
      </c>
      <c r="AB35" s="47">
        <f>IF(LEN(X35)-LEN(SUBSTITUTE(X35,"dF",))=0,0,0.36)</f>
        <v>0</v>
      </c>
      <c r="AC35" s="47">
        <f>IF(LEN(X35)-LEN(SUBSTITUTE(X35,"tF",))=0,0,0.53)</f>
        <v>0</v>
      </c>
      <c r="AD35" s="56">
        <f>IF(AB35+AC35=0,1,0)</f>
        <v>1</v>
      </c>
      <c r="AE35" s="47">
        <f>IF(LEN(X35)-LEN(SUBSTITUTE(X35,"F",))=0,0,0.19*AD35)</f>
        <v>0</v>
      </c>
      <c r="AF35" s="47">
        <f>(LEN(X35)-LEN(SUBSTITUTE(X35,"l",)))*1.09</f>
        <v>0</v>
      </c>
      <c r="AG35" s="47">
        <f>SUM(Y35:AC35,AE35,AF35)</f>
        <v>0</v>
      </c>
      <c r="AH35" s="71">
        <f>IF(LEN(X35)-LEN(SUBSTITUTE(X35,"o",))&gt;0,0,1)</f>
        <v>1</v>
      </c>
      <c r="AI35" s="47">
        <f>IF(LEN(X35)-LEN(SUBSTITUTE(X35,"3",))=0,0,1.05)</f>
        <v>0</v>
      </c>
      <c r="AJ35" s="47">
        <f>IF(LEN(X35)-LEN(SUBSTITUTE(X35,"5",))=0,0,1.2)</f>
        <v>0</v>
      </c>
      <c r="AK35" s="47">
        <f>IF(LEN(X35)-LEN(SUBSTITUTE(X35,"7",))=0,0,1.28)</f>
        <v>0</v>
      </c>
      <c r="AL35" s="47">
        <f>IF(LEN(X35)-LEN(SUBSTITUTE(X35,"9",))=0,0,1.37)</f>
        <v>0</v>
      </c>
      <c r="AM35" s="47">
        <f>IF(LEN(X35)-LEN(SUBSTITUTE(X35,"10",))=0,0,1.45)</f>
        <v>0</v>
      </c>
      <c r="AN35" s="47">
        <f>SUM(AI35:AM35)*AH35</f>
        <v>0</v>
      </c>
      <c r="AO35" s="71">
        <f>IF(LEN(X35)-LEN(SUBSTITUTE(X35,"o",))&gt;0,1,0)</f>
        <v>0</v>
      </c>
      <c r="AP35" s="47">
        <f>IF(LEN(X35)-LEN(SUBSTITUTE(X35,"3o",))=0,0,1.07)</f>
        <v>0</v>
      </c>
      <c r="AQ35" s="47">
        <f>IF(LEN(X35)-LEN(SUBSTITUTE(X35,"5o",))=0,0,1.16)</f>
        <v>0</v>
      </c>
      <c r="AR35" s="47">
        <f>IF(LEN(X35)-LEN(SUBSTITUTE(X35,"7o",))=0,0,1.24)</f>
        <v>0</v>
      </c>
      <c r="AS35" s="47">
        <f>IF(LEN(X35)-LEN(SUBSTITUTE(X35,"9o",))=0,0,1.33)</f>
        <v>0</v>
      </c>
      <c r="AT35" s="47">
        <f>IF(LEN(X35)-LEN(SUBSTITUTE(X35,"10o",))=0,0,1.41)</f>
        <v>0</v>
      </c>
      <c r="AU35" s="47">
        <f>IF(LEN(X35)-LEN(SUBSTITUTE(X35,"A",))=0,0,0)</f>
        <v>0</v>
      </c>
      <c r="AV35" s="47">
        <f>IF(LEN(X35)-LEN(SUBSTITUTE(X35,"B",))=0,0,0.04)</f>
        <v>0</v>
      </c>
      <c r="AW35" s="47">
        <f>IF(LEN(X35)-LEN(SUBSTITUTE(X35,"C",))=0,0,0.08)</f>
        <v>0</v>
      </c>
      <c r="AX35" s="47">
        <f>SUM(AP35:AW35)*AO35</f>
        <v>0</v>
      </c>
      <c r="AY35" s="47">
        <f>IF(LEN(X35)-LEN(SUBSTITUTE(X35,"p",))&lt;2,0,(LEN(X35)-LEN(SUBSTITUTE(X35,"p",))-1)*0.03)</f>
        <v>0</v>
      </c>
      <c r="AZ35" s="47">
        <f>IF(LEN(X35)-LEN(SUBSTITUTE(X35,"g",))=0,0,0.03)</f>
        <v>0</v>
      </c>
      <c r="BA35" s="47">
        <f>IF(LEN(X35)-LEN(SUBSTITUTE(X35,"G",))=0,0,0.08)</f>
        <v>0</v>
      </c>
      <c r="BB35" s="47">
        <f>(LEN(X35)-LEN(SUBSTITUTE(X35,"-",)))*0.09</f>
        <v>0</v>
      </c>
      <c r="BC35" s="47">
        <f>SUM(AY35:BB35)</f>
        <v>0</v>
      </c>
      <c r="BD35" s="60">
        <f>LEN(X35)-LEN(SUBSTITUTE(X35,"T",))</f>
        <v>1</v>
      </c>
      <c r="BE35" s="60">
        <f>LEN(X35)-LEN(SUBSTITUTE(X35,"Z",))</f>
        <v>0</v>
      </c>
      <c r="BF35" s="60">
        <f>LEN(X35)-LEN(SUBSTITUTE(X35,"S",))</f>
        <v>1</v>
      </c>
      <c r="BG35" s="60">
        <f>LEN(X35)-LEN(SUBSTITUTE(X35,"Y",))</f>
        <v>0</v>
      </c>
      <c r="BH35" s="60">
        <f>LEN(X35)-LEN(SUBSTITUTE(X35,"X",))</f>
        <v>0</v>
      </c>
      <c r="BI35" s="60">
        <f>LEN(X35)-LEN(SUBSTITUTE(X35,"M",))</f>
        <v>0</v>
      </c>
      <c r="BJ35" s="60">
        <f>LEN(X35)-LEN(SUBSTITUTE(X35,"K",))</f>
        <v>0</v>
      </c>
      <c r="BK35" s="60">
        <f>LEN(X35)-LEN(SUBSTITUTE(X35,"D",))</f>
        <v>0</v>
      </c>
      <c r="BL35" s="60">
        <f>SUM(BD35:BK35)</f>
        <v>2</v>
      </c>
      <c r="BM35" s="60">
        <f>IF(BL35=0,0,1)</f>
        <v>1</v>
      </c>
      <c r="BN35" s="47">
        <f>IF(BL35=1,0.6,0)</f>
        <v>0</v>
      </c>
      <c r="BO35" s="47">
        <f>IF(BL35=2,0.81,0)</f>
        <v>0.81</v>
      </c>
      <c r="BP35" s="47">
        <f>IF(BL35=3,1.01,0)</f>
        <v>0</v>
      </c>
      <c r="BQ35" s="47">
        <f>IF(BL35=4,1.15,0)</f>
        <v>0</v>
      </c>
      <c r="BR35" s="47">
        <f>IF(BL35=5,1.25,0)</f>
        <v>0</v>
      </c>
      <c r="BS35" s="47">
        <f>SUM(BN35:BR35)*BM35</f>
        <v>0.81</v>
      </c>
      <c r="BT35" s="47">
        <f>(LEN(X35)-LEN(SUBSTITUTE(X35,"T",)))*-0.03</f>
        <v>-0.03</v>
      </c>
      <c r="BU35" s="47">
        <f>(LEN(X35)-LEN(SUBSTITUTE(X35,"Z",)))*0</f>
        <v>0</v>
      </c>
      <c r="BV35" s="47">
        <f>(LEN(X35)-LEN(SUBSTITUTE(X35,"S",)))*0.01</f>
        <v>0.01</v>
      </c>
      <c r="BW35" s="47">
        <f>(LEN(X35)-LEN(SUBSTITUTE(X35,"Y",)))*0.01</f>
        <v>0</v>
      </c>
      <c r="BX35" s="47">
        <f>(LEN(X35)-LEN(SUBSTITUTE(X35,"X",)))*0.01</f>
        <v>0</v>
      </c>
      <c r="BY35" s="47">
        <f>(LEN(X35)-LEN(SUBSTITUTE(X35,"M",)))*0.01</f>
        <v>0</v>
      </c>
      <c r="BZ35" s="47">
        <f>(LEN(X35)-LEN(SUBSTITUTE(X35,"K",)))*0.02</f>
        <v>0</v>
      </c>
      <c r="CA35" s="47">
        <f>(LEN(X35)-LEN(SUBSTITUTE(X35,"D",)))*0.02</f>
        <v>0</v>
      </c>
      <c r="CB35" s="47">
        <f>SUM(BT35:CA35)</f>
        <v>-0.019999999999999997</v>
      </c>
      <c r="CC35" s="47">
        <f>IF(A35=1,0.15,0)</f>
        <v>0</v>
      </c>
      <c r="CD35" s="47">
        <f>SUM(AG35,AN35,AX35,BC35,BS35,CB35,CC35)</f>
        <v>0.79</v>
      </c>
      <c r="CE35" s="56" t="str">
        <f>IF(H35="","",H35)</f>
        <v>S</v>
      </c>
      <c r="CF35" s="47">
        <f>IF(LEN(CE35)-LEN(SUBSTITUTE(CE35,"b",))=0,0,1.05)</f>
        <v>0</v>
      </c>
      <c r="CG35" s="47">
        <f>IF(LEN(CE35)-LEN(SUBSTITUTE(CE35,"f",))=0,0,1.1)</f>
        <v>0</v>
      </c>
      <c r="CH35" s="47">
        <f>IF(LEN(CE35)-LEN(SUBSTITUTE(CE35,"H",))=0,0,0)</f>
        <v>0</v>
      </c>
      <c r="CI35" s="47">
        <f>IF(LEN(CE35)-LEN(SUBSTITUTE(CE35,"dF",))=0,0,0.36)</f>
        <v>0</v>
      </c>
      <c r="CJ35" s="47">
        <f>IF(LEN(CE35)-LEN(SUBSTITUTE(CE35,"tF",))=0,0,0.53)</f>
        <v>0</v>
      </c>
      <c r="CK35" s="56">
        <f>IF(CI35+CJ35=0,1,0)</f>
        <v>1</v>
      </c>
      <c r="CL35" s="47">
        <f>IF(LEN(CE35)-LEN(SUBSTITUTE(CE35,"F",))=0,0,0.19*CK35)</f>
        <v>0</v>
      </c>
      <c r="CM35" s="47">
        <f>(LEN(CE35)-LEN(SUBSTITUTE(CE35,"l",)))*1.09</f>
        <v>0</v>
      </c>
      <c r="CN35" s="47">
        <f>SUM(CF35:CJ35,CL35,CM35)</f>
        <v>0</v>
      </c>
      <c r="CO35" s="71">
        <f>IF(LEN(CE35)-LEN(SUBSTITUTE(CE35,"o",))&gt;0,0,1)</f>
        <v>1</v>
      </c>
      <c r="CP35" s="47">
        <f>IF(LEN(CE35)-LEN(SUBSTITUTE(CE35,"3",))=0,0,1.05)</f>
        <v>0</v>
      </c>
      <c r="CQ35" s="47">
        <f>IF(LEN(CE35)-LEN(SUBSTITUTE(CE35,"5",))=0,0,1.2)</f>
        <v>0</v>
      </c>
      <c r="CR35" s="47">
        <f>IF(LEN(CE35)-LEN(SUBSTITUTE(CE35,"7",))=0,0,1.28)</f>
        <v>0</v>
      </c>
      <c r="CS35" s="47">
        <f>IF(LEN(CE35)-LEN(SUBSTITUTE(CE35,"9",))=0,0,1.37)</f>
        <v>0</v>
      </c>
      <c r="CT35" s="47">
        <f>IF(LEN(CE35)-LEN(SUBSTITUTE(CE35,"10",))=0,0,1.45)</f>
        <v>0</v>
      </c>
      <c r="CU35" s="47">
        <f>SUM(CP35:CT35)*CO35</f>
        <v>0</v>
      </c>
      <c r="CV35" s="71">
        <f>IF(LEN(CE35)-LEN(SUBSTITUTE(CE35,"o",))&gt;0,1,0)</f>
        <v>0</v>
      </c>
      <c r="CW35" s="47">
        <f>IF(LEN(CE35)-LEN(SUBSTITUTE(CE35,"3o",))=0,0,1.07)</f>
        <v>0</v>
      </c>
      <c r="CX35" s="47">
        <f>IF(LEN(CE35)-LEN(SUBSTITUTE(CE35,"5o",))=0,0,1.16)</f>
        <v>0</v>
      </c>
      <c r="CY35" s="47">
        <f>IF(LEN(CE35)-LEN(SUBSTITUTE(CE35,"7o",))=0,0,1.24)</f>
        <v>0</v>
      </c>
      <c r="CZ35" s="47">
        <f>IF(LEN(CE35)-LEN(SUBSTITUTE(CE35,"9o",))=0,0,1.33)</f>
        <v>0</v>
      </c>
      <c r="DA35" s="47">
        <f>IF(LEN(CE35)-LEN(SUBSTITUTE(CE35,"10o",))=0,0,1.41)</f>
        <v>0</v>
      </c>
      <c r="DB35" s="47">
        <f>IF(LEN(CE35)-LEN(SUBSTITUTE(CE35,"A",))=0,0,0)</f>
        <v>0</v>
      </c>
      <c r="DC35" s="47">
        <f>IF(LEN(CE35)-LEN(SUBSTITUTE(CE35,"B",))=0,0,0.04)</f>
        <v>0</v>
      </c>
      <c r="DD35" s="47">
        <f>IF(LEN(CE35)-LEN(SUBSTITUTE(CE35,"C",))=0,0,0.08)</f>
        <v>0</v>
      </c>
      <c r="DE35" s="47">
        <f>SUM(CW35:DD35)*CV35</f>
        <v>0</v>
      </c>
      <c r="DF35" s="47">
        <f>IF(LEN(CE35)-LEN(SUBSTITUTE(CE35,"p",))&lt;2,0,(LEN(CE35)-LEN(SUBSTITUTE(CE35,"p",))-1)*0.03)</f>
        <v>0</v>
      </c>
      <c r="DG35" s="47">
        <f>IF(LEN(CE35)-LEN(SUBSTITUTE(CE35,"g",))=0,0,0.03)</f>
        <v>0</v>
      </c>
      <c r="DH35" s="47">
        <f>IF(LEN(CE35)-LEN(SUBSTITUTE(CE35,"G",))=0,0,0.08)</f>
        <v>0</v>
      </c>
      <c r="DI35" s="47">
        <f>(LEN(CE35)-LEN(SUBSTITUTE(CE35,"-",)))*0.09</f>
        <v>0</v>
      </c>
      <c r="DJ35" s="47">
        <f>SUM(DF35:DI35)</f>
        <v>0</v>
      </c>
      <c r="DK35" s="60">
        <f>LEN(CE35)-LEN(SUBSTITUTE(CE35,"T",))</f>
        <v>0</v>
      </c>
      <c r="DL35" s="60">
        <f>LEN(CE35)-LEN(SUBSTITUTE(CE35,"Z",))</f>
        <v>0</v>
      </c>
      <c r="DM35" s="60">
        <f>LEN(CE35)-LEN(SUBSTITUTE(CE35,"S",))</f>
        <v>1</v>
      </c>
      <c r="DN35" s="60">
        <f>LEN(CE35)-LEN(SUBSTITUTE(CE35,"Y",))</f>
        <v>0</v>
      </c>
      <c r="DO35" s="60">
        <f>LEN(CE35)-LEN(SUBSTITUTE(CE35,"X",))</f>
        <v>0</v>
      </c>
      <c r="DP35" s="60">
        <f>LEN(CE35)-LEN(SUBSTITUTE(CE35,"M",))</f>
        <v>0</v>
      </c>
      <c r="DQ35" s="60">
        <f>LEN(CE35)-LEN(SUBSTITUTE(CE35,"K",))</f>
        <v>0</v>
      </c>
      <c r="DR35" s="60">
        <f>LEN(CE35)-LEN(SUBSTITUTE(CE35,"D",))</f>
        <v>0</v>
      </c>
      <c r="DS35" s="60">
        <f>SUM(DK35:DR35)</f>
        <v>1</v>
      </c>
      <c r="DT35" s="60">
        <f>IF(DS35=0,0,1)</f>
        <v>1</v>
      </c>
      <c r="DU35" s="47">
        <f>IF(DS35=1,0.6,0)</f>
        <v>0.6</v>
      </c>
      <c r="DV35" s="47">
        <f>IF(DS35=2,0.81,0)</f>
        <v>0</v>
      </c>
      <c r="DW35" s="47">
        <f>IF(DS35=3,1.01,0)</f>
        <v>0</v>
      </c>
      <c r="DX35" s="47">
        <f>IF(DS35=4,1.15,0)</f>
        <v>0</v>
      </c>
      <c r="DY35" s="47">
        <f>IF(DS35=5,1.25,0)</f>
        <v>0</v>
      </c>
      <c r="DZ35" s="47">
        <f>SUM(DU35:DY35)*DT35</f>
        <v>0.6</v>
      </c>
      <c r="EA35" s="47">
        <f>(LEN(CE35)-LEN(SUBSTITUTE(CE35,"T",)))*-0.03</f>
        <v>0</v>
      </c>
      <c r="EB35" s="47">
        <f>(LEN(CE35)-LEN(SUBSTITUTE(CE35,"Z",)))*0</f>
        <v>0</v>
      </c>
      <c r="EC35" s="47">
        <f>(LEN(CE35)-LEN(SUBSTITUTE(CE35,"S",)))*0.01</f>
        <v>0.01</v>
      </c>
      <c r="ED35" s="47">
        <f>(LEN(CE35)-LEN(SUBSTITUTE(CE35,"Y",)))*0.01</f>
        <v>0</v>
      </c>
      <c r="EE35" s="47">
        <f>(LEN(CE35)-LEN(SUBSTITUTE(CE35,"X",)))*0.01</f>
        <v>0</v>
      </c>
      <c r="EF35" s="47">
        <f>(LEN(CE35)-LEN(SUBSTITUTE(CE35,"M",)))*0.01</f>
        <v>0</v>
      </c>
      <c r="EG35" s="47">
        <f>(LEN(CE35)-LEN(SUBSTITUTE(CE35,"K",)))*0.02</f>
        <v>0</v>
      </c>
      <c r="EH35" s="47">
        <f>(LEN(CE35)-LEN(SUBSTITUTE(CE35,"D",)))*0.02</f>
        <v>0</v>
      </c>
      <c r="EI35" s="47">
        <f>SUM(EA35:EH35)</f>
        <v>0.01</v>
      </c>
      <c r="EJ35" s="47">
        <f>IF(A35=1,0.15,0)</f>
        <v>0</v>
      </c>
      <c r="EK35" s="47">
        <f>SUM(CN35,CU35,DE35,DJ35,DZ35,EI35,EJ35)</f>
        <v>0.61</v>
      </c>
      <c r="EL35" s="68">
        <f>C35</f>
        <v>26.56</v>
      </c>
      <c r="EM35" s="68">
        <f>SUM(O35:Q35)+R35+S35</f>
        <v>14.4</v>
      </c>
      <c r="EN35" s="58">
        <f>ROUND(18-(12*C35)/B35,2)</f>
        <v>-0.21</v>
      </c>
      <c r="EO35" s="68">
        <f>IF(EN35&gt;7.5,7.5,IF(EN35&lt;0,0,EN35))</f>
        <v>0</v>
      </c>
      <c r="EP35" s="68">
        <f>SUM(EM35,EO35)</f>
        <v>14.4</v>
      </c>
    </row>
    <row r="36" spans="1:146" ht="13.5" customHeight="1">
      <c r="A36" s="61"/>
      <c r="B36" s="62">
        <v>17.5</v>
      </c>
      <c r="C36" s="63">
        <v>26.1</v>
      </c>
      <c r="D36" s="64">
        <v>3.9</v>
      </c>
      <c r="E36" s="64">
        <v>1.9</v>
      </c>
      <c r="F36" s="64">
        <v>1.6</v>
      </c>
      <c r="G36" s="65" t="s">
        <v>119</v>
      </c>
      <c r="H36" s="65" t="s">
        <v>107</v>
      </c>
      <c r="I36" s="66"/>
      <c r="J36" s="67">
        <v>21</v>
      </c>
      <c r="K36" s="5" t="s">
        <v>169</v>
      </c>
      <c r="L36" s="5" t="s">
        <v>170</v>
      </c>
      <c r="M36" s="5" t="s">
        <v>171</v>
      </c>
      <c r="N36" s="5" t="s">
        <v>130</v>
      </c>
      <c r="O36" s="68">
        <f>D36</f>
        <v>3.9</v>
      </c>
      <c r="P36" s="69">
        <f>D36</f>
        <v>3.9</v>
      </c>
      <c r="Q36" s="69">
        <f>D36</f>
        <v>3.9</v>
      </c>
      <c r="R36" s="68">
        <f>IF(V36&gt;3.75,3.75,V36)</f>
        <v>1.5</v>
      </c>
      <c r="S36" s="68">
        <f>IF(W36&gt;3.75,3.75,W36)</f>
        <v>0.98</v>
      </c>
      <c r="T36" s="70" t="str">
        <f>G36</f>
        <v>TS</v>
      </c>
      <c r="U36" s="70" t="str">
        <f>H36</f>
        <v>S</v>
      </c>
      <c r="V36" s="58">
        <f>ROUND(E36*CD36,2)</f>
        <v>1.5</v>
      </c>
      <c r="W36" s="58">
        <f>ROUND(F36*EK36,2)</f>
        <v>0.98</v>
      </c>
      <c r="X36" s="56" t="str">
        <f>IF(G36="","",G36)</f>
        <v>TS</v>
      </c>
      <c r="Y36" s="47">
        <f>IF(LEN(X36)-LEN(SUBSTITUTE(X36,"b",))=0,0,1.05)</f>
        <v>0</v>
      </c>
      <c r="Z36" s="47">
        <f>IF(LEN(X36)-LEN(SUBSTITUTE(X36,"f",))=0,0,1.1)</f>
        <v>0</v>
      </c>
      <c r="AA36" s="47">
        <f>IF(LEN(X36)-LEN(SUBSTITUTE(X36,"H",))=0,0,0)</f>
        <v>0</v>
      </c>
      <c r="AB36" s="47">
        <f>IF(LEN(X36)-LEN(SUBSTITUTE(X36,"dF",))=0,0,0.36)</f>
        <v>0</v>
      </c>
      <c r="AC36" s="47">
        <f>IF(LEN(X36)-LEN(SUBSTITUTE(X36,"tF",))=0,0,0.53)</f>
        <v>0</v>
      </c>
      <c r="AD36" s="56">
        <f>IF(AB36+AC36=0,1,0)</f>
        <v>1</v>
      </c>
      <c r="AE36" s="47">
        <f>IF(LEN(X36)-LEN(SUBSTITUTE(X36,"F",))=0,0,0.19*AD36)</f>
        <v>0</v>
      </c>
      <c r="AF36" s="47">
        <f>(LEN(X36)-LEN(SUBSTITUTE(X36,"l",)))*1.09</f>
        <v>0</v>
      </c>
      <c r="AG36" s="47">
        <f>SUM(Y36:AC36,AE36,AF36)</f>
        <v>0</v>
      </c>
      <c r="AH36" s="71">
        <f>IF(LEN(X36)-LEN(SUBSTITUTE(X36,"o",))&gt;0,0,1)</f>
        <v>1</v>
      </c>
      <c r="AI36" s="47">
        <f>IF(LEN(X36)-LEN(SUBSTITUTE(X36,"3",))=0,0,1.05)</f>
        <v>0</v>
      </c>
      <c r="AJ36" s="47">
        <f>IF(LEN(X36)-LEN(SUBSTITUTE(X36,"5",))=0,0,1.2)</f>
        <v>0</v>
      </c>
      <c r="AK36" s="47">
        <f>IF(LEN(X36)-LEN(SUBSTITUTE(X36,"7",))=0,0,1.28)</f>
        <v>0</v>
      </c>
      <c r="AL36" s="47">
        <f>IF(LEN(X36)-LEN(SUBSTITUTE(X36,"9",))=0,0,1.37)</f>
        <v>0</v>
      </c>
      <c r="AM36" s="47">
        <f>IF(LEN(X36)-LEN(SUBSTITUTE(X36,"10",))=0,0,1.45)</f>
        <v>0</v>
      </c>
      <c r="AN36" s="47">
        <f>SUM(AI36:AM36)*AH36</f>
        <v>0</v>
      </c>
      <c r="AO36" s="71">
        <f>IF(LEN(X36)-LEN(SUBSTITUTE(X36,"o",))&gt;0,1,0)</f>
        <v>0</v>
      </c>
      <c r="AP36" s="47">
        <f>IF(LEN(X36)-LEN(SUBSTITUTE(X36,"3o",))=0,0,1.07)</f>
        <v>0</v>
      </c>
      <c r="AQ36" s="47">
        <f>IF(LEN(X36)-LEN(SUBSTITUTE(X36,"5o",))=0,0,1.16)</f>
        <v>0</v>
      </c>
      <c r="AR36" s="47">
        <f>IF(LEN(X36)-LEN(SUBSTITUTE(X36,"7o",))=0,0,1.24)</f>
        <v>0</v>
      </c>
      <c r="AS36" s="47">
        <f>IF(LEN(X36)-LEN(SUBSTITUTE(X36,"9o",))=0,0,1.33)</f>
        <v>0</v>
      </c>
      <c r="AT36" s="47">
        <f>IF(LEN(X36)-LEN(SUBSTITUTE(X36,"10o",))=0,0,1.41)</f>
        <v>0</v>
      </c>
      <c r="AU36" s="47">
        <f>IF(LEN(X36)-LEN(SUBSTITUTE(X36,"A",))=0,0,0)</f>
        <v>0</v>
      </c>
      <c r="AV36" s="47">
        <f>IF(LEN(X36)-LEN(SUBSTITUTE(X36,"B",))=0,0,0.04)</f>
        <v>0</v>
      </c>
      <c r="AW36" s="47">
        <f>IF(LEN(X36)-LEN(SUBSTITUTE(X36,"C",))=0,0,0.08)</f>
        <v>0</v>
      </c>
      <c r="AX36" s="47">
        <f>SUM(AP36:AW36)*AO36</f>
        <v>0</v>
      </c>
      <c r="AY36" s="47">
        <f>IF(LEN(X36)-LEN(SUBSTITUTE(X36,"p",))&lt;2,0,(LEN(X36)-LEN(SUBSTITUTE(X36,"p",))-1)*0.03)</f>
        <v>0</v>
      </c>
      <c r="AZ36" s="47">
        <f>IF(LEN(X36)-LEN(SUBSTITUTE(X36,"g",))=0,0,0.03)</f>
        <v>0</v>
      </c>
      <c r="BA36" s="47">
        <f>IF(LEN(X36)-LEN(SUBSTITUTE(X36,"G",))=0,0,0.08)</f>
        <v>0</v>
      </c>
      <c r="BB36" s="47">
        <f>(LEN(X36)-LEN(SUBSTITUTE(X36,"-",)))*0.09</f>
        <v>0</v>
      </c>
      <c r="BC36" s="47">
        <f>SUM(AY36:BB36)</f>
        <v>0</v>
      </c>
      <c r="BD36" s="60">
        <f>LEN(X36)-LEN(SUBSTITUTE(X36,"T",))</f>
        <v>1</v>
      </c>
      <c r="BE36" s="60">
        <f>LEN(X36)-LEN(SUBSTITUTE(X36,"Z",))</f>
        <v>0</v>
      </c>
      <c r="BF36" s="60">
        <f>LEN(X36)-LEN(SUBSTITUTE(X36,"S",))</f>
        <v>1</v>
      </c>
      <c r="BG36" s="60">
        <f>LEN(X36)-LEN(SUBSTITUTE(X36,"Y",))</f>
        <v>0</v>
      </c>
      <c r="BH36" s="60">
        <f>LEN(X36)-LEN(SUBSTITUTE(X36,"X",))</f>
        <v>0</v>
      </c>
      <c r="BI36" s="60">
        <f>LEN(X36)-LEN(SUBSTITUTE(X36,"M",))</f>
        <v>0</v>
      </c>
      <c r="BJ36" s="60">
        <f>LEN(X36)-LEN(SUBSTITUTE(X36,"K",))</f>
        <v>0</v>
      </c>
      <c r="BK36" s="60">
        <f>LEN(X36)-LEN(SUBSTITUTE(X36,"D",))</f>
        <v>0</v>
      </c>
      <c r="BL36" s="60">
        <f>SUM(BD36:BK36)</f>
        <v>2</v>
      </c>
      <c r="BM36" s="60">
        <f>IF(BL36=0,0,1)</f>
        <v>1</v>
      </c>
      <c r="BN36" s="47">
        <f>IF(BL36=1,0.6,0)</f>
        <v>0</v>
      </c>
      <c r="BO36" s="47">
        <f>IF(BL36=2,0.81,0)</f>
        <v>0.81</v>
      </c>
      <c r="BP36" s="47">
        <f>IF(BL36=3,1.01,0)</f>
        <v>0</v>
      </c>
      <c r="BQ36" s="47">
        <f>IF(BL36=4,1.15,0)</f>
        <v>0</v>
      </c>
      <c r="BR36" s="47">
        <f>IF(BL36=5,1.25,0)</f>
        <v>0</v>
      </c>
      <c r="BS36" s="47">
        <f>SUM(BN36:BR36)*BM36</f>
        <v>0.81</v>
      </c>
      <c r="BT36" s="47">
        <f>(LEN(X36)-LEN(SUBSTITUTE(X36,"T",)))*-0.03</f>
        <v>-0.03</v>
      </c>
      <c r="BU36" s="47">
        <f>(LEN(X36)-LEN(SUBSTITUTE(X36,"Z",)))*0</f>
        <v>0</v>
      </c>
      <c r="BV36" s="47">
        <f>(LEN(X36)-LEN(SUBSTITUTE(X36,"S",)))*0.01</f>
        <v>0.01</v>
      </c>
      <c r="BW36" s="47">
        <f>(LEN(X36)-LEN(SUBSTITUTE(X36,"Y",)))*0.01</f>
        <v>0</v>
      </c>
      <c r="BX36" s="47">
        <f>(LEN(X36)-LEN(SUBSTITUTE(X36,"X",)))*0.01</f>
        <v>0</v>
      </c>
      <c r="BY36" s="47">
        <f>(LEN(X36)-LEN(SUBSTITUTE(X36,"M",)))*0.01</f>
        <v>0</v>
      </c>
      <c r="BZ36" s="47">
        <f>(LEN(X36)-LEN(SUBSTITUTE(X36,"K",)))*0.02</f>
        <v>0</v>
      </c>
      <c r="CA36" s="47">
        <f>(LEN(X36)-LEN(SUBSTITUTE(X36,"D",)))*0.02</f>
        <v>0</v>
      </c>
      <c r="CB36" s="47">
        <f>SUM(BT36:CA36)</f>
        <v>-0.019999999999999997</v>
      </c>
      <c r="CC36" s="47">
        <f>IF(A36=1,0.15,0)</f>
        <v>0</v>
      </c>
      <c r="CD36" s="47">
        <f>SUM(AG36,AN36,AX36,BC36,BS36,CB36,CC36)</f>
        <v>0.79</v>
      </c>
      <c r="CE36" s="56" t="str">
        <f>IF(H36="","",H36)</f>
        <v>S</v>
      </c>
      <c r="CF36" s="47">
        <f>IF(LEN(CE36)-LEN(SUBSTITUTE(CE36,"b",))=0,0,1.05)</f>
        <v>0</v>
      </c>
      <c r="CG36" s="47">
        <f>IF(LEN(CE36)-LEN(SUBSTITUTE(CE36,"f",))=0,0,1.1)</f>
        <v>0</v>
      </c>
      <c r="CH36" s="47">
        <f>IF(LEN(CE36)-LEN(SUBSTITUTE(CE36,"H",))=0,0,0)</f>
        <v>0</v>
      </c>
      <c r="CI36" s="47">
        <f>IF(LEN(CE36)-LEN(SUBSTITUTE(CE36,"dF",))=0,0,0.36)</f>
        <v>0</v>
      </c>
      <c r="CJ36" s="47">
        <f>IF(LEN(CE36)-LEN(SUBSTITUTE(CE36,"tF",))=0,0,0.53)</f>
        <v>0</v>
      </c>
      <c r="CK36" s="56">
        <f>IF(CI36+CJ36=0,1,0)</f>
        <v>1</v>
      </c>
      <c r="CL36" s="47">
        <f>IF(LEN(CE36)-LEN(SUBSTITUTE(CE36,"F",))=0,0,0.19*CK36)</f>
        <v>0</v>
      </c>
      <c r="CM36" s="47">
        <f>(LEN(CE36)-LEN(SUBSTITUTE(CE36,"l",)))*1.09</f>
        <v>0</v>
      </c>
      <c r="CN36" s="47">
        <f>SUM(CF36:CJ36,CL36,CM36)</f>
        <v>0</v>
      </c>
      <c r="CO36" s="71">
        <f>IF(LEN(CE36)-LEN(SUBSTITUTE(CE36,"o",))&gt;0,0,1)</f>
        <v>1</v>
      </c>
      <c r="CP36" s="47">
        <f>IF(LEN(CE36)-LEN(SUBSTITUTE(CE36,"3",))=0,0,1.05)</f>
        <v>0</v>
      </c>
      <c r="CQ36" s="47">
        <f>IF(LEN(CE36)-LEN(SUBSTITUTE(CE36,"5",))=0,0,1.2)</f>
        <v>0</v>
      </c>
      <c r="CR36" s="47">
        <f>IF(LEN(CE36)-LEN(SUBSTITUTE(CE36,"7",))=0,0,1.28)</f>
        <v>0</v>
      </c>
      <c r="CS36" s="47">
        <f>IF(LEN(CE36)-LEN(SUBSTITUTE(CE36,"9",))=0,0,1.37)</f>
        <v>0</v>
      </c>
      <c r="CT36" s="47">
        <f>IF(LEN(CE36)-LEN(SUBSTITUTE(CE36,"10",))=0,0,1.45)</f>
        <v>0</v>
      </c>
      <c r="CU36" s="47">
        <f>SUM(CP36:CT36)*CO36</f>
        <v>0</v>
      </c>
      <c r="CV36" s="71">
        <f>IF(LEN(CE36)-LEN(SUBSTITUTE(CE36,"o",))&gt;0,1,0)</f>
        <v>0</v>
      </c>
      <c r="CW36" s="47">
        <f>IF(LEN(CE36)-LEN(SUBSTITUTE(CE36,"3o",))=0,0,1.07)</f>
        <v>0</v>
      </c>
      <c r="CX36" s="47">
        <f>IF(LEN(CE36)-LEN(SUBSTITUTE(CE36,"5o",))=0,0,1.16)</f>
        <v>0</v>
      </c>
      <c r="CY36" s="47">
        <f>IF(LEN(CE36)-LEN(SUBSTITUTE(CE36,"7o",))=0,0,1.24)</f>
        <v>0</v>
      </c>
      <c r="CZ36" s="47">
        <f>IF(LEN(CE36)-LEN(SUBSTITUTE(CE36,"9o",))=0,0,1.33)</f>
        <v>0</v>
      </c>
      <c r="DA36" s="47">
        <f>IF(LEN(CE36)-LEN(SUBSTITUTE(CE36,"10o",))=0,0,1.41)</f>
        <v>0</v>
      </c>
      <c r="DB36" s="47">
        <f>IF(LEN(CE36)-LEN(SUBSTITUTE(CE36,"A",))=0,0,0)</f>
        <v>0</v>
      </c>
      <c r="DC36" s="47">
        <f>IF(LEN(CE36)-LEN(SUBSTITUTE(CE36,"B",))=0,0,0.04)</f>
        <v>0</v>
      </c>
      <c r="DD36" s="47">
        <f>IF(LEN(CE36)-LEN(SUBSTITUTE(CE36,"C",))=0,0,0.08)</f>
        <v>0</v>
      </c>
      <c r="DE36" s="47">
        <f>SUM(CW36:DD36)*CV36</f>
        <v>0</v>
      </c>
      <c r="DF36" s="47">
        <f>IF(LEN(CE36)-LEN(SUBSTITUTE(CE36,"p",))&lt;2,0,(LEN(CE36)-LEN(SUBSTITUTE(CE36,"p",))-1)*0.03)</f>
        <v>0</v>
      </c>
      <c r="DG36" s="47">
        <f>IF(LEN(CE36)-LEN(SUBSTITUTE(CE36,"g",))=0,0,0.03)</f>
        <v>0</v>
      </c>
      <c r="DH36" s="47">
        <f>IF(LEN(CE36)-LEN(SUBSTITUTE(CE36,"G",))=0,0,0.08)</f>
        <v>0</v>
      </c>
      <c r="DI36" s="47">
        <f>(LEN(CE36)-LEN(SUBSTITUTE(CE36,"-",)))*0.09</f>
        <v>0</v>
      </c>
      <c r="DJ36" s="47">
        <f>SUM(DF36:DI36)</f>
        <v>0</v>
      </c>
      <c r="DK36" s="60">
        <f>LEN(CE36)-LEN(SUBSTITUTE(CE36,"T",))</f>
        <v>0</v>
      </c>
      <c r="DL36" s="60">
        <f>LEN(CE36)-LEN(SUBSTITUTE(CE36,"Z",))</f>
        <v>0</v>
      </c>
      <c r="DM36" s="60">
        <f>LEN(CE36)-LEN(SUBSTITUTE(CE36,"S",))</f>
        <v>1</v>
      </c>
      <c r="DN36" s="60">
        <f>LEN(CE36)-LEN(SUBSTITUTE(CE36,"Y",))</f>
        <v>0</v>
      </c>
      <c r="DO36" s="60">
        <f>LEN(CE36)-LEN(SUBSTITUTE(CE36,"X",))</f>
        <v>0</v>
      </c>
      <c r="DP36" s="60">
        <f>LEN(CE36)-LEN(SUBSTITUTE(CE36,"M",))</f>
        <v>0</v>
      </c>
      <c r="DQ36" s="60">
        <f>LEN(CE36)-LEN(SUBSTITUTE(CE36,"K",))</f>
        <v>0</v>
      </c>
      <c r="DR36" s="60">
        <f>LEN(CE36)-LEN(SUBSTITUTE(CE36,"D",))</f>
        <v>0</v>
      </c>
      <c r="DS36" s="60">
        <f>SUM(DK36:DR36)</f>
        <v>1</v>
      </c>
      <c r="DT36" s="60">
        <f>IF(DS36=0,0,1)</f>
        <v>1</v>
      </c>
      <c r="DU36" s="47">
        <f>IF(DS36=1,0.6,0)</f>
        <v>0.6</v>
      </c>
      <c r="DV36" s="47">
        <f>IF(DS36=2,0.81,0)</f>
        <v>0</v>
      </c>
      <c r="DW36" s="47">
        <f>IF(DS36=3,1.01,0)</f>
        <v>0</v>
      </c>
      <c r="DX36" s="47">
        <f>IF(DS36=4,1.15,0)</f>
        <v>0</v>
      </c>
      <c r="DY36" s="47">
        <f>IF(DS36=5,1.25,0)</f>
        <v>0</v>
      </c>
      <c r="DZ36" s="47">
        <f>SUM(DU36:DY36)*DT36</f>
        <v>0.6</v>
      </c>
      <c r="EA36" s="47">
        <f>(LEN(CE36)-LEN(SUBSTITUTE(CE36,"T",)))*-0.03</f>
        <v>0</v>
      </c>
      <c r="EB36" s="47">
        <f>(LEN(CE36)-LEN(SUBSTITUTE(CE36,"Z",)))*0</f>
        <v>0</v>
      </c>
      <c r="EC36" s="47">
        <f>(LEN(CE36)-LEN(SUBSTITUTE(CE36,"S",)))*0.01</f>
        <v>0.01</v>
      </c>
      <c r="ED36" s="47">
        <f>(LEN(CE36)-LEN(SUBSTITUTE(CE36,"Y",)))*0.01</f>
        <v>0</v>
      </c>
      <c r="EE36" s="47">
        <f>(LEN(CE36)-LEN(SUBSTITUTE(CE36,"X",)))*0.01</f>
        <v>0</v>
      </c>
      <c r="EF36" s="47">
        <f>(LEN(CE36)-LEN(SUBSTITUTE(CE36,"M",)))*0.01</f>
        <v>0</v>
      </c>
      <c r="EG36" s="47">
        <f>(LEN(CE36)-LEN(SUBSTITUTE(CE36,"K",)))*0.02</f>
        <v>0</v>
      </c>
      <c r="EH36" s="47">
        <f>(LEN(CE36)-LEN(SUBSTITUTE(CE36,"D",)))*0.02</f>
        <v>0</v>
      </c>
      <c r="EI36" s="47">
        <f>SUM(EA36:EH36)</f>
        <v>0.01</v>
      </c>
      <c r="EJ36" s="47">
        <f>IF(A36=1,0.15,0)</f>
        <v>0</v>
      </c>
      <c r="EK36" s="47">
        <f>SUM(CN36,CU36,DE36,DJ36,DZ36,EI36,EJ36)</f>
        <v>0.61</v>
      </c>
      <c r="EL36" s="68">
        <f>C36</f>
        <v>26.1</v>
      </c>
      <c r="EM36" s="68">
        <f>SUM(O36:Q36)+R36+S36</f>
        <v>14.18</v>
      </c>
      <c r="EN36" s="58">
        <f>ROUND(18-(12*C36)/B36,2)</f>
        <v>0.1</v>
      </c>
      <c r="EO36" s="68">
        <f>IF(EN36&gt;7.5,7.5,IF(EN36&lt;0,0,EN36))</f>
        <v>0.1</v>
      </c>
      <c r="EP36" s="68">
        <f>SUM(EM36,EO36)</f>
        <v>14.28</v>
      </c>
    </row>
    <row r="37" spans="1:146" ht="13.5" customHeight="1">
      <c r="A37" s="61"/>
      <c r="B37" s="62">
        <v>17.5</v>
      </c>
      <c r="C37" s="63">
        <v>24.91</v>
      </c>
      <c r="D37" s="64">
        <v>3.7</v>
      </c>
      <c r="E37" s="64">
        <v>1.6</v>
      </c>
      <c r="F37" s="64">
        <v>1.5</v>
      </c>
      <c r="G37" s="65" t="s">
        <v>119</v>
      </c>
      <c r="H37" s="65" t="s">
        <v>107</v>
      </c>
      <c r="I37" s="66"/>
      <c r="J37" s="67">
        <v>22</v>
      </c>
      <c r="K37" s="5" t="s">
        <v>172</v>
      </c>
      <c r="L37" s="5" t="s">
        <v>173</v>
      </c>
      <c r="M37" s="5" t="s">
        <v>136</v>
      </c>
      <c r="N37" s="5" t="s">
        <v>148</v>
      </c>
      <c r="O37" s="68">
        <f>D37</f>
        <v>3.7</v>
      </c>
      <c r="P37" s="69">
        <f>D37</f>
        <v>3.7</v>
      </c>
      <c r="Q37" s="69">
        <f>D37</f>
        <v>3.7</v>
      </c>
      <c r="R37" s="68">
        <f>IF(V37&gt;3.75,3.75,V37)</f>
        <v>1.26</v>
      </c>
      <c r="S37" s="68">
        <f>IF(W37&gt;3.75,3.75,W37)</f>
        <v>0.92</v>
      </c>
      <c r="T37" s="70" t="str">
        <f>G37</f>
        <v>TS</v>
      </c>
      <c r="U37" s="70" t="str">
        <f>H37</f>
        <v>S</v>
      </c>
      <c r="V37" s="58">
        <f>ROUND(E37*CD37,2)</f>
        <v>1.26</v>
      </c>
      <c r="W37" s="58">
        <f>ROUND(F37*EK37,2)</f>
        <v>0.92</v>
      </c>
      <c r="X37" s="56" t="str">
        <f>IF(G37="","",G37)</f>
        <v>TS</v>
      </c>
      <c r="Y37" s="47">
        <f>IF(LEN(X37)-LEN(SUBSTITUTE(X37,"b",))=0,0,1.05)</f>
        <v>0</v>
      </c>
      <c r="Z37" s="47">
        <f>IF(LEN(X37)-LEN(SUBSTITUTE(X37,"f",))=0,0,1.1)</f>
        <v>0</v>
      </c>
      <c r="AA37" s="47">
        <f>IF(LEN(X37)-LEN(SUBSTITUTE(X37,"H",))=0,0,0)</f>
        <v>0</v>
      </c>
      <c r="AB37" s="47">
        <f>IF(LEN(X37)-LEN(SUBSTITUTE(X37,"dF",))=0,0,0.36)</f>
        <v>0</v>
      </c>
      <c r="AC37" s="47">
        <f>IF(LEN(X37)-LEN(SUBSTITUTE(X37,"tF",))=0,0,0.53)</f>
        <v>0</v>
      </c>
      <c r="AD37" s="56">
        <f>IF(AB37+AC37=0,1,0)</f>
        <v>1</v>
      </c>
      <c r="AE37" s="47">
        <f>IF(LEN(X37)-LEN(SUBSTITUTE(X37,"F",))=0,0,0.19*AD37)</f>
        <v>0</v>
      </c>
      <c r="AF37" s="47">
        <f>(LEN(X37)-LEN(SUBSTITUTE(X37,"l",)))*1.09</f>
        <v>0</v>
      </c>
      <c r="AG37" s="47">
        <f>SUM(Y37:AC37,AE37,AF37)</f>
        <v>0</v>
      </c>
      <c r="AH37" s="71">
        <f>IF(LEN(X37)-LEN(SUBSTITUTE(X37,"o",))&gt;0,0,1)</f>
        <v>1</v>
      </c>
      <c r="AI37" s="47">
        <f>IF(LEN(X37)-LEN(SUBSTITUTE(X37,"3",))=0,0,1.05)</f>
        <v>0</v>
      </c>
      <c r="AJ37" s="47">
        <f>IF(LEN(X37)-LEN(SUBSTITUTE(X37,"5",))=0,0,1.2)</f>
        <v>0</v>
      </c>
      <c r="AK37" s="47">
        <f>IF(LEN(X37)-LEN(SUBSTITUTE(X37,"7",))=0,0,1.28)</f>
        <v>0</v>
      </c>
      <c r="AL37" s="47">
        <f>IF(LEN(X37)-LEN(SUBSTITUTE(X37,"9",))=0,0,1.37)</f>
        <v>0</v>
      </c>
      <c r="AM37" s="47">
        <f>IF(LEN(X37)-LEN(SUBSTITUTE(X37,"10",))=0,0,1.45)</f>
        <v>0</v>
      </c>
      <c r="AN37" s="47">
        <f>SUM(AI37:AM37)*AH37</f>
        <v>0</v>
      </c>
      <c r="AO37" s="71">
        <f>IF(LEN(X37)-LEN(SUBSTITUTE(X37,"o",))&gt;0,1,0)</f>
        <v>0</v>
      </c>
      <c r="AP37" s="47">
        <f>IF(LEN(X37)-LEN(SUBSTITUTE(X37,"3o",))=0,0,1.07)</f>
        <v>0</v>
      </c>
      <c r="AQ37" s="47">
        <f>IF(LEN(X37)-LEN(SUBSTITUTE(X37,"5o",))=0,0,1.16)</f>
        <v>0</v>
      </c>
      <c r="AR37" s="47">
        <f>IF(LEN(X37)-LEN(SUBSTITUTE(X37,"7o",))=0,0,1.24)</f>
        <v>0</v>
      </c>
      <c r="AS37" s="47">
        <f>IF(LEN(X37)-LEN(SUBSTITUTE(X37,"9o",))=0,0,1.33)</f>
        <v>0</v>
      </c>
      <c r="AT37" s="47">
        <f>IF(LEN(X37)-LEN(SUBSTITUTE(X37,"10o",))=0,0,1.41)</f>
        <v>0</v>
      </c>
      <c r="AU37" s="47">
        <f>IF(LEN(X37)-LEN(SUBSTITUTE(X37,"A",))=0,0,0)</f>
        <v>0</v>
      </c>
      <c r="AV37" s="47">
        <f>IF(LEN(X37)-LEN(SUBSTITUTE(X37,"B",))=0,0,0.04)</f>
        <v>0</v>
      </c>
      <c r="AW37" s="47">
        <f>IF(LEN(X37)-LEN(SUBSTITUTE(X37,"C",))=0,0,0.08)</f>
        <v>0</v>
      </c>
      <c r="AX37" s="47">
        <f>SUM(AP37:AW37)*AO37</f>
        <v>0</v>
      </c>
      <c r="AY37" s="47">
        <f>IF(LEN(X37)-LEN(SUBSTITUTE(X37,"p",))&lt;2,0,(LEN(X37)-LEN(SUBSTITUTE(X37,"p",))-1)*0.03)</f>
        <v>0</v>
      </c>
      <c r="AZ37" s="47">
        <f>IF(LEN(X37)-LEN(SUBSTITUTE(X37,"g",))=0,0,0.03)</f>
        <v>0</v>
      </c>
      <c r="BA37" s="47">
        <f>IF(LEN(X37)-LEN(SUBSTITUTE(X37,"G",))=0,0,0.08)</f>
        <v>0</v>
      </c>
      <c r="BB37" s="47">
        <f>(LEN(X37)-LEN(SUBSTITUTE(X37,"-",)))*0.09</f>
        <v>0</v>
      </c>
      <c r="BC37" s="47">
        <f>SUM(AY37:BB37)</f>
        <v>0</v>
      </c>
      <c r="BD37" s="60">
        <f>LEN(X37)-LEN(SUBSTITUTE(X37,"T",))</f>
        <v>1</v>
      </c>
      <c r="BE37" s="60">
        <f>LEN(X37)-LEN(SUBSTITUTE(X37,"Z",))</f>
        <v>0</v>
      </c>
      <c r="BF37" s="60">
        <f>LEN(X37)-LEN(SUBSTITUTE(X37,"S",))</f>
        <v>1</v>
      </c>
      <c r="BG37" s="60">
        <f>LEN(X37)-LEN(SUBSTITUTE(X37,"Y",))</f>
        <v>0</v>
      </c>
      <c r="BH37" s="60">
        <f>LEN(X37)-LEN(SUBSTITUTE(X37,"X",))</f>
        <v>0</v>
      </c>
      <c r="BI37" s="60">
        <f>LEN(X37)-LEN(SUBSTITUTE(X37,"M",))</f>
        <v>0</v>
      </c>
      <c r="BJ37" s="60">
        <f>LEN(X37)-LEN(SUBSTITUTE(X37,"K",))</f>
        <v>0</v>
      </c>
      <c r="BK37" s="60">
        <f>LEN(X37)-LEN(SUBSTITUTE(X37,"D",))</f>
        <v>0</v>
      </c>
      <c r="BL37" s="60">
        <f>SUM(BD37:BK37)</f>
        <v>2</v>
      </c>
      <c r="BM37" s="60">
        <f>IF(BL37=0,0,1)</f>
        <v>1</v>
      </c>
      <c r="BN37" s="47">
        <f>IF(BL37=1,0.6,0)</f>
        <v>0</v>
      </c>
      <c r="BO37" s="47">
        <f>IF(BL37=2,0.81,0)</f>
        <v>0.81</v>
      </c>
      <c r="BP37" s="47">
        <f>IF(BL37=3,1.01,0)</f>
        <v>0</v>
      </c>
      <c r="BQ37" s="47">
        <f>IF(BL37=4,1.15,0)</f>
        <v>0</v>
      </c>
      <c r="BR37" s="47">
        <f>IF(BL37=5,1.25,0)</f>
        <v>0</v>
      </c>
      <c r="BS37" s="47">
        <f>SUM(BN37:BR37)*BM37</f>
        <v>0.81</v>
      </c>
      <c r="BT37" s="47">
        <f>(LEN(X37)-LEN(SUBSTITUTE(X37,"T",)))*-0.03</f>
        <v>-0.03</v>
      </c>
      <c r="BU37" s="47">
        <f>(LEN(X37)-LEN(SUBSTITUTE(X37,"Z",)))*0</f>
        <v>0</v>
      </c>
      <c r="BV37" s="47">
        <f>(LEN(X37)-LEN(SUBSTITUTE(X37,"S",)))*0.01</f>
        <v>0.01</v>
      </c>
      <c r="BW37" s="47">
        <f>(LEN(X37)-LEN(SUBSTITUTE(X37,"Y",)))*0.01</f>
        <v>0</v>
      </c>
      <c r="BX37" s="47">
        <f>(LEN(X37)-LEN(SUBSTITUTE(X37,"X",)))*0.01</f>
        <v>0</v>
      </c>
      <c r="BY37" s="47">
        <f>(LEN(X37)-LEN(SUBSTITUTE(X37,"M",)))*0.01</f>
        <v>0</v>
      </c>
      <c r="BZ37" s="47">
        <f>(LEN(X37)-LEN(SUBSTITUTE(X37,"K",)))*0.02</f>
        <v>0</v>
      </c>
      <c r="CA37" s="47">
        <f>(LEN(X37)-LEN(SUBSTITUTE(X37,"D",)))*0.02</f>
        <v>0</v>
      </c>
      <c r="CB37" s="47">
        <f>SUM(BT37:CA37)</f>
        <v>-0.019999999999999997</v>
      </c>
      <c r="CC37" s="47">
        <f>IF(A37=1,0.15,0)</f>
        <v>0</v>
      </c>
      <c r="CD37" s="47">
        <f>SUM(AG37,AN37,AX37,BC37,BS37,CB37,CC37)</f>
        <v>0.79</v>
      </c>
      <c r="CE37" s="56" t="str">
        <f>IF(H37="","",H37)</f>
        <v>S</v>
      </c>
      <c r="CF37" s="47">
        <f>IF(LEN(CE37)-LEN(SUBSTITUTE(CE37,"b",))=0,0,1.05)</f>
        <v>0</v>
      </c>
      <c r="CG37" s="47">
        <f>IF(LEN(CE37)-LEN(SUBSTITUTE(CE37,"f",))=0,0,1.1)</f>
        <v>0</v>
      </c>
      <c r="CH37" s="47">
        <f>IF(LEN(CE37)-LEN(SUBSTITUTE(CE37,"H",))=0,0,0)</f>
        <v>0</v>
      </c>
      <c r="CI37" s="47">
        <f>IF(LEN(CE37)-LEN(SUBSTITUTE(CE37,"dF",))=0,0,0.36)</f>
        <v>0</v>
      </c>
      <c r="CJ37" s="47">
        <f>IF(LEN(CE37)-LEN(SUBSTITUTE(CE37,"tF",))=0,0,0.53)</f>
        <v>0</v>
      </c>
      <c r="CK37" s="56">
        <f>IF(CI37+CJ37=0,1,0)</f>
        <v>1</v>
      </c>
      <c r="CL37" s="47">
        <f>IF(LEN(CE37)-LEN(SUBSTITUTE(CE37,"F",))=0,0,0.19*CK37)</f>
        <v>0</v>
      </c>
      <c r="CM37" s="47">
        <f>(LEN(CE37)-LEN(SUBSTITUTE(CE37,"l",)))*1.09</f>
        <v>0</v>
      </c>
      <c r="CN37" s="47">
        <f>SUM(CF37:CJ37,CL37,CM37)</f>
        <v>0</v>
      </c>
      <c r="CO37" s="71">
        <f>IF(LEN(CE37)-LEN(SUBSTITUTE(CE37,"o",))&gt;0,0,1)</f>
        <v>1</v>
      </c>
      <c r="CP37" s="47">
        <f>IF(LEN(CE37)-LEN(SUBSTITUTE(CE37,"3",))=0,0,1.05)</f>
        <v>0</v>
      </c>
      <c r="CQ37" s="47">
        <f>IF(LEN(CE37)-LEN(SUBSTITUTE(CE37,"5",))=0,0,1.2)</f>
        <v>0</v>
      </c>
      <c r="CR37" s="47">
        <f>IF(LEN(CE37)-LEN(SUBSTITUTE(CE37,"7",))=0,0,1.28)</f>
        <v>0</v>
      </c>
      <c r="CS37" s="47">
        <f>IF(LEN(CE37)-LEN(SUBSTITUTE(CE37,"9",))=0,0,1.37)</f>
        <v>0</v>
      </c>
      <c r="CT37" s="47">
        <f>IF(LEN(CE37)-LEN(SUBSTITUTE(CE37,"10",))=0,0,1.45)</f>
        <v>0</v>
      </c>
      <c r="CU37" s="47">
        <f>SUM(CP37:CT37)*CO37</f>
        <v>0</v>
      </c>
      <c r="CV37" s="71">
        <f>IF(LEN(CE37)-LEN(SUBSTITUTE(CE37,"o",))&gt;0,1,0)</f>
        <v>0</v>
      </c>
      <c r="CW37" s="47">
        <f>IF(LEN(CE37)-LEN(SUBSTITUTE(CE37,"3o",))=0,0,1.07)</f>
        <v>0</v>
      </c>
      <c r="CX37" s="47">
        <f>IF(LEN(CE37)-LEN(SUBSTITUTE(CE37,"5o",))=0,0,1.16)</f>
        <v>0</v>
      </c>
      <c r="CY37" s="47">
        <f>IF(LEN(CE37)-LEN(SUBSTITUTE(CE37,"7o",))=0,0,1.24)</f>
        <v>0</v>
      </c>
      <c r="CZ37" s="47">
        <f>IF(LEN(CE37)-LEN(SUBSTITUTE(CE37,"9o",))=0,0,1.33)</f>
        <v>0</v>
      </c>
      <c r="DA37" s="47">
        <f>IF(LEN(CE37)-LEN(SUBSTITUTE(CE37,"10o",))=0,0,1.41)</f>
        <v>0</v>
      </c>
      <c r="DB37" s="47">
        <f>IF(LEN(CE37)-LEN(SUBSTITUTE(CE37,"A",))=0,0,0)</f>
        <v>0</v>
      </c>
      <c r="DC37" s="47">
        <f>IF(LEN(CE37)-LEN(SUBSTITUTE(CE37,"B",))=0,0,0.04)</f>
        <v>0</v>
      </c>
      <c r="DD37" s="47">
        <f>IF(LEN(CE37)-LEN(SUBSTITUTE(CE37,"C",))=0,0,0.08)</f>
        <v>0</v>
      </c>
      <c r="DE37" s="47">
        <f>SUM(CW37:DD37)*CV37</f>
        <v>0</v>
      </c>
      <c r="DF37" s="47">
        <f>IF(LEN(CE37)-LEN(SUBSTITUTE(CE37,"p",))&lt;2,0,(LEN(CE37)-LEN(SUBSTITUTE(CE37,"p",))-1)*0.03)</f>
        <v>0</v>
      </c>
      <c r="DG37" s="47">
        <f>IF(LEN(CE37)-LEN(SUBSTITUTE(CE37,"g",))=0,0,0.03)</f>
        <v>0</v>
      </c>
      <c r="DH37" s="47">
        <f>IF(LEN(CE37)-LEN(SUBSTITUTE(CE37,"G",))=0,0,0.08)</f>
        <v>0</v>
      </c>
      <c r="DI37" s="47">
        <f>(LEN(CE37)-LEN(SUBSTITUTE(CE37,"-",)))*0.09</f>
        <v>0</v>
      </c>
      <c r="DJ37" s="47">
        <f>SUM(DF37:DI37)</f>
        <v>0</v>
      </c>
      <c r="DK37" s="60">
        <f>LEN(CE37)-LEN(SUBSTITUTE(CE37,"T",))</f>
        <v>0</v>
      </c>
      <c r="DL37" s="60">
        <f>LEN(CE37)-LEN(SUBSTITUTE(CE37,"Z",))</f>
        <v>0</v>
      </c>
      <c r="DM37" s="60">
        <f>LEN(CE37)-LEN(SUBSTITUTE(CE37,"S",))</f>
        <v>1</v>
      </c>
      <c r="DN37" s="60">
        <f>LEN(CE37)-LEN(SUBSTITUTE(CE37,"Y",))</f>
        <v>0</v>
      </c>
      <c r="DO37" s="60">
        <f>LEN(CE37)-LEN(SUBSTITUTE(CE37,"X",))</f>
        <v>0</v>
      </c>
      <c r="DP37" s="60">
        <f>LEN(CE37)-LEN(SUBSTITUTE(CE37,"M",))</f>
        <v>0</v>
      </c>
      <c r="DQ37" s="60">
        <f>LEN(CE37)-LEN(SUBSTITUTE(CE37,"K",))</f>
        <v>0</v>
      </c>
      <c r="DR37" s="60">
        <f>LEN(CE37)-LEN(SUBSTITUTE(CE37,"D",))</f>
        <v>0</v>
      </c>
      <c r="DS37" s="60">
        <f>SUM(DK37:DR37)</f>
        <v>1</v>
      </c>
      <c r="DT37" s="60">
        <f>IF(DS37=0,0,1)</f>
        <v>1</v>
      </c>
      <c r="DU37" s="47">
        <f>IF(DS37=1,0.6,0)</f>
        <v>0.6</v>
      </c>
      <c r="DV37" s="47">
        <f>IF(DS37=2,0.81,0)</f>
        <v>0</v>
      </c>
      <c r="DW37" s="47">
        <f>IF(DS37=3,1.01,0)</f>
        <v>0</v>
      </c>
      <c r="DX37" s="47">
        <f>IF(DS37=4,1.15,0)</f>
        <v>0</v>
      </c>
      <c r="DY37" s="47">
        <f>IF(DS37=5,1.25,0)</f>
        <v>0</v>
      </c>
      <c r="DZ37" s="47">
        <f>SUM(DU37:DY37)*DT37</f>
        <v>0.6</v>
      </c>
      <c r="EA37" s="47">
        <f>(LEN(CE37)-LEN(SUBSTITUTE(CE37,"T",)))*-0.03</f>
        <v>0</v>
      </c>
      <c r="EB37" s="47">
        <f>(LEN(CE37)-LEN(SUBSTITUTE(CE37,"Z",)))*0</f>
        <v>0</v>
      </c>
      <c r="EC37" s="47">
        <f>(LEN(CE37)-LEN(SUBSTITUTE(CE37,"S",)))*0.01</f>
        <v>0.01</v>
      </c>
      <c r="ED37" s="47">
        <f>(LEN(CE37)-LEN(SUBSTITUTE(CE37,"Y",)))*0.01</f>
        <v>0</v>
      </c>
      <c r="EE37" s="47">
        <f>(LEN(CE37)-LEN(SUBSTITUTE(CE37,"X",)))*0.01</f>
        <v>0</v>
      </c>
      <c r="EF37" s="47">
        <f>(LEN(CE37)-LEN(SUBSTITUTE(CE37,"M",)))*0.01</f>
        <v>0</v>
      </c>
      <c r="EG37" s="47">
        <f>(LEN(CE37)-LEN(SUBSTITUTE(CE37,"K",)))*0.02</f>
        <v>0</v>
      </c>
      <c r="EH37" s="47">
        <f>(LEN(CE37)-LEN(SUBSTITUTE(CE37,"D",)))*0.02</f>
        <v>0</v>
      </c>
      <c r="EI37" s="47">
        <f>SUM(EA37:EH37)</f>
        <v>0.01</v>
      </c>
      <c r="EJ37" s="47">
        <f>IF(A37=1,0.15,0)</f>
        <v>0</v>
      </c>
      <c r="EK37" s="47">
        <f>SUM(CN37,CU37,DE37,DJ37,DZ37,EI37,EJ37)</f>
        <v>0.61</v>
      </c>
      <c r="EL37" s="68">
        <f>C37</f>
        <v>24.91</v>
      </c>
      <c r="EM37" s="68">
        <f>SUM(O37:Q37)+R37+S37</f>
        <v>13.280000000000001</v>
      </c>
      <c r="EN37" s="58">
        <f>ROUND(18-(12*C37)/B37,2)</f>
        <v>0.92</v>
      </c>
      <c r="EO37" s="68">
        <f>IF(EN37&gt;7.5,7.5,IF(EN37&lt;0,0,EN37))</f>
        <v>0.92</v>
      </c>
      <c r="EP37" s="68">
        <f>SUM(EM37,EO37)</f>
        <v>14.200000000000001</v>
      </c>
    </row>
    <row r="38" spans="1:146" ht="13.5" customHeight="1">
      <c r="A38" s="61"/>
      <c r="B38" s="62">
        <v>17.5</v>
      </c>
      <c r="C38" s="63">
        <v>24.65</v>
      </c>
      <c r="D38" s="64">
        <v>3.7</v>
      </c>
      <c r="E38" s="64">
        <v>1</v>
      </c>
      <c r="F38" s="64">
        <v>1.1</v>
      </c>
      <c r="G38" s="65" t="s">
        <v>119</v>
      </c>
      <c r="H38" s="65" t="s">
        <v>107</v>
      </c>
      <c r="I38" s="66"/>
      <c r="J38" s="67">
        <v>23</v>
      </c>
      <c r="K38" s="5" t="s">
        <v>174</v>
      </c>
      <c r="L38" s="5" t="s">
        <v>175</v>
      </c>
      <c r="M38" s="5" t="s">
        <v>129</v>
      </c>
      <c r="N38" s="5" t="s">
        <v>130</v>
      </c>
      <c r="O38" s="68">
        <f>D38</f>
        <v>3.7</v>
      </c>
      <c r="P38" s="69">
        <f>D38</f>
        <v>3.7</v>
      </c>
      <c r="Q38" s="69">
        <f>D38</f>
        <v>3.7</v>
      </c>
      <c r="R38" s="68">
        <f>IF(V38&gt;3.75,3.75,V38)</f>
        <v>0.79</v>
      </c>
      <c r="S38" s="68">
        <f>IF(W38&gt;3.75,3.75,W38)</f>
        <v>0.67</v>
      </c>
      <c r="T38" s="70" t="str">
        <f>G38</f>
        <v>TS</v>
      </c>
      <c r="U38" s="70" t="str">
        <f>H38</f>
        <v>S</v>
      </c>
      <c r="V38" s="58">
        <f>ROUND(E38*CD38,2)</f>
        <v>0.79</v>
      </c>
      <c r="W38" s="58">
        <f>ROUND(F38*EK38,2)</f>
        <v>0.67</v>
      </c>
      <c r="X38" s="56" t="str">
        <f>IF(G38="","",G38)</f>
        <v>TS</v>
      </c>
      <c r="Y38" s="47">
        <f>IF(LEN(X38)-LEN(SUBSTITUTE(X38,"b",))=0,0,1.05)</f>
        <v>0</v>
      </c>
      <c r="Z38" s="47">
        <f>IF(LEN(X38)-LEN(SUBSTITUTE(X38,"f",))=0,0,1.1)</f>
        <v>0</v>
      </c>
      <c r="AA38" s="47">
        <f>IF(LEN(X38)-LEN(SUBSTITUTE(X38,"H",))=0,0,0)</f>
        <v>0</v>
      </c>
      <c r="AB38" s="47">
        <f>IF(LEN(X38)-LEN(SUBSTITUTE(X38,"dF",))=0,0,0.36)</f>
        <v>0</v>
      </c>
      <c r="AC38" s="47">
        <f>IF(LEN(X38)-LEN(SUBSTITUTE(X38,"tF",))=0,0,0.53)</f>
        <v>0</v>
      </c>
      <c r="AD38" s="56">
        <f>IF(AB38+AC38=0,1,0)</f>
        <v>1</v>
      </c>
      <c r="AE38" s="47">
        <f>IF(LEN(X38)-LEN(SUBSTITUTE(X38,"F",))=0,0,0.19*AD38)</f>
        <v>0</v>
      </c>
      <c r="AF38" s="47">
        <f>(LEN(X38)-LEN(SUBSTITUTE(X38,"l",)))*1.09</f>
        <v>0</v>
      </c>
      <c r="AG38" s="47">
        <f>SUM(Y38:AC38,AE38,AF38)</f>
        <v>0</v>
      </c>
      <c r="AH38" s="71">
        <f>IF(LEN(X38)-LEN(SUBSTITUTE(X38,"o",))&gt;0,0,1)</f>
        <v>1</v>
      </c>
      <c r="AI38" s="47">
        <f>IF(LEN(X38)-LEN(SUBSTITUTE(X38,"3",))=0,0,1.05)</f>
        <v>0</v>
      </c>
      <c r="AJ38" s="47">
        <f>IF(LEN(X38)-LEN(SUBSTITUTE(X38,"5",))=0,0,1.2)</f>
        <v>0</v>
      </c>
      <c r="AK38" s="47">
        <f>IF(LEN(X38)-LEN(SUBSTITUTE(X38,"7",))=0,0,1.28)</f>
        <v>0</v>
      </c>
      <c r="AL38" s="47">
        <f>IF(LEN(X38)-LEN(SUBSTITUTE(X38,"9",))=0,0,1.37)</f>
        <v>0</v>
      </c>
      <c r="AM38" s="47">
        <f>IF(LEN(X38)-LEN(SUBSTITUTE(X38,"10",))=0,0,1.45)</f>
        <v>0</v>
      </c>
      <c r="AN38" s="47">
        <f>SUM(AI38:AM38)*AH38</f>
        <v>0</v>
      </c>
      <c r="AO38" s="71">
        <f>IF(LEN(X38)-LEN(SUBSTITUTE(X38,"o",))&gt;0,1,0)</f>
        <v>0</v>
      </c>
      <c r="AP38" s="47">
        <f>IF(LEN(X38)-LEN(SUBSTITUTE(X38,"3o",))=0,0,1.07)</f>
        <v>0</v>
      </c>
      <c r="AQ38" s="47">
        <f>IF(LEN(X38)-LEN(SUBSTITUTE(X38,"5o",))=0,0,1.16)</f>
        <v>0</v>
      </c>
      <c r="AR38" s="47">
        <f>IF(LEN(X38)-LEN(SUBSTITUTE(X38,"7o",))=0,0,1.24)</f>
        <v>0</v>
      </c>
      <c r="AS38" s="47">
        <f>IF(LEN(X38)-LEN(SUBSTITUTE(X38,"9o",))=0,0,1.33)</f>
        <v>0</v>
      </c>
      <c r="AT38" s="47">
        <f>IF(LEN(X38)-LEN(SUBSTITUTE(X38,"10o",))=0,0,1.41)</f>
        <v>0</v>
      </c>
      <c r="AU38" s="47">
        <f>IF(LEN(X38)-LEN(SUBSTITUTE(X38,"A",))=0,0,0)</f>
        <v>0</v>
      </c>
      <c r="AV38" s="47">
        <f>IF(LEN(X38)-LEN(SUBSTITUTE(X38,"B",))=0,0,0.04)</f>
        <v>0</v>
      </c>
      <c r="AW38" s="47">
        <f>IF(LEN(X38)-LEN(SUBSTITUTE(X38,"C",))=0,0,0.08)</f>
        <v>0</v>
      </c>
      <c r="AX38" s="47">
        <f>SUM(AP38:AW38)*AO38</f>
        <v>0</v>
      </c>
      <c r="AY38" s="47">
        <f>IF(LEN(X38)-LEN(SUBSTITUTE(X38,"p",))&lt;2,0,(LEN(X38)-LEN(SUBSTITUTE(X38,"p",))-1)*0.03)</f>
        <v>0</v>
      </c>
      <c r="AZ38" s="47">
        <f>IF(LEN(X38)-LEN(SUBSTITUTE(X38,"g",))=0,0,0.03)</f>
        <v>0</v>
      </c>
      <c r="BA38" s="47">
        <f>IF(LEN(X38)-LEN(SUBSTITUTE(X38,"G",))=0,0,0.08)</f>
        <v>0</v>
      </c>
      <c r="BB38" s="47">
        <f>(LEN(X38)-LEN(SUBSTITUTE(X38,"-",)))*0.09</f>
        <v>0</v>
      </c>
      <c r="BC38" s="47">
        <f>SUM(AY38:BB38)</f>
        <v>0</v>
      </c>
      <c r="BD38" s="60">
        <f>LEN(X38)-LEN(SUBSTITUTE(X38,"T",))</f>
        <v>1</v>
      </c>
      <c r="BE38" s="60">
        <f>LEN(X38)-LEN(SUBSTITUTE(X38,"Z",))</f>
        <v>0</v>
      </c>
      <c r="BF38" s="60">
        <f>LEN(X38)-LEN(SUBSTITUTE(X38,"S",))</f>
        <v>1</v>
      </c>
      <c r="BG38" s="60">
        <f>LEN(X38)-LEN(SUBSTITUTE(X38,"Y",))</f>
        <v>0</v>
      </c>
      <c r="BH38" s="60">
        <f>LEN(X38)-LEN(SUBSTITUTE(X38,"X",))</f>
        <v>0</v>
      </c>
      <c r="BI38" s="60">
        <f>LEN(X38)-LEN(SUBSTITUTE(X38,"M",))</f>
        <v>0</v>
      </c>
      <c r="BJ38" s="60">
        <f>LEN(X38)-LEN(SUBSTITUTE(X38,"K",))</f>
        <v>0</v>
      </c>
      <c r="BK38" s="60">
        <f>LEN(X38)-LEN(SUBSTITUTE(X38,"D",))</f>
        <v>0</v>
      </c>
      <c r="BL38" s="60">
        <f>SUM(BD38:BK38)</f>
        <v>2</v>
      </c>
      <c r="BM38" s="60">
        <f>IF(BL38=0,0,1)</f>
        <v>1</v>
      </c>
      <c r="BN38" s="47">
        <f>IF(BL38=1,0.6,0)</f>
        <v>0</v>
      </c>
      <c r="BO38" s="47">
        <f>IF(BL38=2,0.81,0)</f>
        <v>0.81</v>
      </c>
      <c r="BP38" s="47">
        <f>IF(BL38=3,1.01,0)</f>
        <v>0</v>
      </c>
      <c r="BQ38" s="47">
        <f>IF(BL38=4,1.15,0)</f>
        <v>0</v>
      </c>
      <c r="BR38" s="47">
        <f>IF(BL38=5,1.25,0)</f>
        <v>0</v>
      </c>
      <c r="BS38" s="47">
        <f>SUM(BN38:BR38)*BM38</f>
        <v>0.81</v>
      </c>
      <c r="BT38" s="47">
        <f>(LEN(X38)-LEN(SUBSTITUTE(X38,"T",)))*-0.03</f>
        <v>-0.03</v>
      </c>
      <c r="BU38" s="47">
        <f>(LEN(X38)-LEN(SUBSTITUTE(X38,"Z",)))*0</f>
        <v>0</v>
      </c>
      <c r="BV38" s="47">
        <f>(LEN(X38)-LEN(SUBSTITUTE(X38,"S",)))*0.01</f>
        <v>0.01</v>
      </c>
      <c r="BW38" s="47">
        <f>(LEN(X38)-LEN(SUBSTITUTE(X38,"Y",)))*0.01</f>
        <v>0</v>
      </c>
      <c r="BX38" s="47">
        <f>(LEN(X38)-LEN(SUBSTITUTE(X38,"X",)))*0.01</f>
        <v>0</v>
      </c>
      <c r="BY38" s="47">
        <f>(LEN(X38)-LEN(SUBSTITUTE(X38,"M",)))*0.01</f>
        <v>0</v>
      </c>
      <c r="BZ38" s="47">
        <f>(LEN(X38)-LEN(SUBSTITUTE(X38,"K",)))*0.02</f>
        <v>0</v>
      </c>
      <c r="CA38" s="47">
        <f>(LEN(X38)-LEN(SUBSTITUTE(X38,"D",)))*0.02</f>
        <v>0</v>
      </c>
      <c r="CB38" s="47">
        <f>SUM(BT38:CA38)</f>
        <v>-0.019999999999999997</v>
      </c>
      <c r="CC38" s="47">
        <f>IF(A38=1,0.15,0)</f>
        <v>0</v>
      </c>
      <c r="CD38" s="47">
        <f>SUM(AG38,AN38,AX38,BC38,BS38,CB38,CC38)</f>
        <v>0.79</v>
      </c>
      <c r="CE38" s="56" t="str">
        <f>IF(H38="","",H38)</f>
        <v>S</v>
      </c>
      <c r="CF38" s="47">
        <f>IF(LEN(CE38)-LEN(SUBSTITUTE(CE38,"b",))=0,0,1.05)</f>
        <v>0</v>
      </c>
      <c r="CG38" s="47">
        <f>IF(LEN(CE38)-LEN(SUBSTITUTE(CE38,"f",))=0,0,1.1)</f>
        <v>0</v>
      </c>
      <c r="CH38" s="47">
        <f>IF(LEN(CE38)-LEN(SUBSTITUTE(CE38,"H",))=0,0,0)</f>
        <v>0</v>
      </c>
      <c r="CI38" s="47">
        <f>IF(LEN(CE38)-LEN(SUBSTITUTE(CE38,"dF",))=0,0,0.36)</f>
        <v>0</v>
      </c>
      <c r="CJ38" s="47">
        <f>IF(LEN(CE38)-LEN(SUBSTITUTE(CE38,"tF",))=0,0,0.53)</f>
        <v>0</v>
      </c>
      <c r="CK38" s="56">
        <f>IF(CI38+CJ38=0,1,0)</f>
        <v>1</v>
      </c>
      <c r="CL38" s="47">
        <f>IF(LEN(CE38)-LEN(SUBSTITUTE(CE38,"F",))=0,0,0.19*CK38)</f>
        <v>0</v>
      </c>
      <c r="CM38" s="47">
        <f>(LEN(CE38)-LEN(SUBSTITUTE(CE38,"l",)))*1.09</f>
        <v>0</v>
      </c>
      <c r="CN38" s="47">
        <f>SUM(CF38:CJ38,CL38,CM38)</f>
        <v>0</v>
      </c>
      <c r="CO38" s="71">
        <f>IF(LEN(CE38)-LEN(SUBSTITUTE(CE38,"o",))&gt;0,0,1)</f>
        <v>1</v>
      </c>
      <c r="CP38" s="47">
        <f>IF(LEN(CE38)-LEN(SUBSTITUTE(CE38,"3",))=0,0,1.05)</f>
        <v>0</v>
      </c>
      <c r="CQ38" s="47">
        <f>IF(LEN(CE38)-LEN(SUBSTITUTE(CE38,"5",))=0,0,1.2)</f>
        <v>0</v>
      </c>
      <c r="CR38" s="47">
        <f>IF(LEN(CE38)-LEN(SUBSTITUTE(CE38,"7",))=0,0,1.28)</f>
        <v>0</v>
      </c>
      <c r="CS38" s="47">
        <f>IF(LEN(CE38)-LEN(SUBSTITUTE(CE38,"9",))=0,0,1.37)</f>
        <v>0</v>
      </c>
      <c r="CT38" s="47">
        <f>IF(LEN(CE38)-LEN(SUBSTITUTE(CE38,"10",))=0,0,1.45)</f>
        <v>0</v>
      </c>
      <c r="CU38" s="47">
        <f>SUM(CP38:CT38)*CO38</f>
        <v>0</v>
      </c>
      <c r="CV38" s="71">
        <f>IF(LEN(CE38)-LEN(SUBSTITUTE(CE38,"o",))&gt;0,1,0)</f>
        <v>0</v>
      </c>
      <c r="CW38" s="47">
        <f>IF(LEN(CE38)-LEN(SUBSTITUTE(CE38,"3o",))=0,0,1.07)</f>
        <v>0</v>
      </c>
      <c r="CX38" s="47">
        <f>IF(LEN(CE38)-LEN(SUBSTITUTE(CE38,"5o",))=0,0,1.16)</f>
        <v>0</v>
      </c>
      <c r="CY38" s="47">
        <f>IF(LEN(CE38)-LEN(SUBSTITUTE(CE38,"7o",))=0,0,1.24)</f>
        <v>0</v>
      </c>
      <c r="CZ38" s="47">
        <f>IF(LEN(CE38)-LEN(SUBSTITUTE(CE38,"9o",))=0,0,1.33)</f>
        <v>0</v>
      </c>
      <c r="DA38" s="47">
        <f>IF(LEN(CE38)-LEN(SUBSTITUTE(CE38,"10o",))=0,0,1.41)</f>
        <v>0</v>
      </c>
      <c r="DB38" s="47">
        <f>IF(LEN(CE38)-LEN(SUBSTITUTE(CE38,"A",))=0,0,0)</f>
        <v>0</v>
      </c>
      <c r="DC38" s="47">
        <f>IF(LEN(CE38)-LEN(SUBSTITUTE(CE38,"B",))=0,0,0.04)</f>
        <v>0</v>
      </c>
      <c r="DD38" s="47">
        <f>IF(LEN(CE38)-LEN(SUBSTITUTE(CE38,"C",))=0,0,0.08)</f>
        <v>0</v>
      </c>
      <c r="DE38" s="47">
        <f>SUM(CW38:DD38)*CV38</f>
        <v>0</v>
      </c>
      <c r="DF38" s="47">
        <f>IF(LEN(CE38)-LEN(SUBSTITUTE(CE38,"p",))&lt;2,0,(LEN(CE38)-LEN(SUBSTITUTE(CE38,"p",))-1)*0.03)</f>
        <v>0</v>
      </c>
      <c r="DG38" s="47">
        <f>IF(LEN(CE38)-LEN(SUBSTITUTE(CE38,"g",))=0,0,0.03)</f>
        <v>0</v>
      </c>
      <c r="DH38" s="47">
        <f>IF(LEN(CE38)-LEN(SUBSTITUTE(CE38,"G",))=0,0,0.08)</f>
        <v>0</v>
      </c>
      <c r="DI38" s="47">
        <f>(LEN(CE38)-LEN(SUBSTITUTE(CE38,"-",)))*0.09</f>
        <v>0</v>
      </c>
      <c r="DJ38" s="47">
        <f>SUM(DF38:DI38)</f>
        <v>0</v>
      </c>
      <c r="DK38" s="60">
        <f>LEN(CE38)-LEN(SUBSTITUTE(CE38,"T",))</f>
        <v>0</v>
      </c>
      <c r="DL38" s="60">
        <f>LEN(CE38)-LEN(SUBSTITUTE(CE38,"Z",))</f>
        <v>0</v>
      </c>
      <c r="DM38" s="60">
        <f>LEN(CE38)-LEN(SUBSTITUTE(CE38,"S",))</f>
        <v>1</v>
      </c>
      <c r="DN38" s="60">
        <f>LEN(CE38)-LEN(SUBSTITUTE(CE38,"Y",))</f>
        <v>0</v>
      </c>
      <c r="DO38" s="60">
        <f>LEN(CE38)-LEN(SUBSTITUTE(CE38,"X",))</f>
        <v>0</v>
      </c>
      <c r="DP38" s="60">
        <f>LEN(CE38)-LEN(SUBSTITUTE(CE38,"M",))</f>
        <v>0</v>
      </c>
      <c r="DQ38" s="60">
        <f>LEN(CE38)-LEN(SUBSTITUTE(CE38,"K",))</f>
        <v>0</v>
      </c>
      <c r="DR38" s="60">
        <f>LEN(CE38)-LEN(SUBSTITUTE(CE38,"D",))</f>
        <v>0</v>
      </c>
      <c r="DS38" s="60">
        <f>SUM(DK38:DR38)</f>
        <v>1</v>
      </c>
      <c r="DT38" s="60">
        <f>IF(DS38=0,0,1)</f>
        <v>1</v>
      </c>
      <c r="DU38" s="47">
        <f>IF(DS38=1,0.6,0)</f>
        <v>0.6</v>
      </c>
      <c r="DV38" s="47">
        <f>IF(DS38=2,0.81,0)</f>
        <v>0</v>
      </c>
      <c r="DW38" s="47">
        <f>IF(DS38=3,1.01,0)</f>
        <v>0</v>
      </c>
      <c r="DX38" s="47">
        <f>IF(DS38=4,1.15,0)</f>
        <v>0</v>
      </c>
      <c r="DY38" s="47">
        <f>IF(DS38=5,1.25,0)</f>
        <v>0</v>
      </c>
      <c r="DZ38" s="47">
        <f>SUM(DU38:DY38)*DT38</f>
        <v>0.6</v>
      </c>
      <c r="EA38" s="47">
        <f>(LEN(CE38)-LEN(SUBSTITUTE(CE38,"T",)))*-0.03</f>
        <v>0</v>
      </c>
      <c r="EB38" s="47">
        <f>(LEN(CE38)-LEN(SUBSTITUTE(CE38,"Z",)))*0</f>
        <v>0</v>
      </c>
      <c r="EC38" s="47">
        <f>(LEN(CE38)-LEN(SUBSTITUTE(CE38,"S",)))*0.01</f>
        <v>0.01</v>
      </c>
      <c r="ED38" s="47">
        <f>(LEN(CE38)-LEN(SUBSTITUTE(CE38,"Y",)))*0.01</f>
        <v>0</v>
      </c>
      <c r="EE38" s="47">
        <f>(LEN(CE38)-LEN(SUBSTITUTE(CE38,"X",)))*0.01</f>
        <v>0</v>
      </c>
      <c r="EF38" s="47">
        <f>(LEN(CE38)-LEN(SUBSTITUTE(CE38,"M",)))*0.01</f>
        <v>0</v>
      </c>
      <c r="EG38" s="47">
        <f>(LEN(CE38)-LEN(SUBSTITUTE(CE38,"K",)))*0.02</f>
        <v>0</v>
      </c>
      <c r="EH38" s="47">
        <f>(LEN(CE38)-LEN(SUBSTITUTE(CE38,"D",)))*0.02</f>
        <v>0</v>
      </c>
      <c r="EI38" s="47">
        <f>SUM(EA38:EH38)</f>
        <v>0.01</v>
      </c>
      <c r="EJ38" s="47">
        <f>IF(A38=1,0.15,0)</f>
        <v>0</v>
      </c>
      <c r="EK38" s="47">
        <f>SUM(CN38,CU38,DE38,DJ38,DZ38,EI38,EJ38)</f>
        <v>0.61</v>
      </c>
      <c r="EL38" s="68">
        <f>C38</f>
        <v>24.65</v>
      </c>
      <c r="EM38" s="68">
        <f>SUM(O38:Q38)+R38+S38</f>
        <v>12.56</v>
      </c>
      <c r="EN38" s="58">
        <f>ROUND(18-(12*C38)/B38,2)</f>
        <v>1.1</v>
      </c>
      <c r="EO38" s="68">
        <f>IF(EN38&gt;7.5,7.5,IF(EN38&lt;0,0,EN38))</f>
        <v>1.1</v>
      </c>
      <c r="EP38" s="68">
        <f>SUM(EM38,EO38)</f>
        <v>13.66</v>
      </c>
    </row>
    <row r="39" spans="1:146" ht="13.5" customHeight="1">
      <c r="A39" s="61"/>
      <c r="B39" s="62">
        <v>17.5</v>
      </c>
      <c r="C39" s="63">
        <v>26.81</v>
      </c>
      <c r="D39" s="64">
        <v>3.8</v>
      </c>
      <c r="E39" s="64">
        <v>1.6</v>
      </c>
      <c r="F39" s="64">
        <v>1.6</v>
      </c>
      <c r="G39" s="65" t="s">
        <v>111</v>
      </c>
      <c r="H39" s="65" t="s">
        <v>119</v>
      </c>
      <c r="I39" s="66"/>
      <c r="J39" s="67">
        <v>24</v>
      </c>
      <c r="K39" s="5" t="s">
        <v>176</v>
      </c>
      <c r="L39" s="5" t="s">
        <v>177</v>
      </c>
      <c r="M39" s="5" t="s">
        <v>121</v>
      </c>
      <c r="N39" s="5" t="s">
        <v>178</v>
      </c>
      <c r="O39" s="68">
        <f>D39</f>
        <v>3.8</v>
      </c>
      <c r="P39" s="69">
        <f>D39</f>
        <v>3.8</v>
      </c>
      <c r="Q39" s="69">
        <f>D39</f>
        <v>3.8</v>
      </c>
      <c r="R39" s="68">
        <f>IF(V39&gt;3.75,3.75,V39)</f>
        <v>0.99</v>
      </c>
      <c r="S39" s="68">
        <f>IF(W39&gt;3.75,3.75,W39)</f>
        <v>1.26</v>
      </c>
      <c r="T39" s="70" t="str">
        <f>G39</f>
        <v>K</v>
      </c>
      <c r="U39" s="70" t="str">
        <f>H39</f>
        <v>TS</v>
      </c>
      <c r="V39" s="58">
        <f>ROUND(E39*CD39,2)</f>
        <v>0.99</v>
      </c>
      <c r="W39" s="58">
        <f>ROUND(F39*EK39,2)</f>
        <v>1.26</v>
      </c>
      <c r="X39" s="56" t="str">
        <f>IF(G39="","",G39)</f>
        <v>K</v>
      </c>
      <c r="Y39" s="47">
        <f>IF(LEN(X39)-LEN(SUBSTITUTE(X39,"b",))=0,0,1.05)</f>
        <v>0</v>
      </c>
      <c r="Z39" s="47">
        <f>IF(LEN(X39)-LEN(SUBSTITUTE(X39,"f",))=0,0,1.1)</f>
        <v>0</v>
      </c>
      <c r="AA39" s="47">
        <f>IF(LEN(X39)-LEN(SUBSTITUTE(X39,"H",))=0,0,0)</f>
        <v>0</v>
      </c>
      <c r="AB39" s="47">
        <f>IF(LEN(X39)-LEN(SUBSTITUTE(X39,"dF",))=0,0,0.36)</f>
        <v>0</v>
      </c>
      <c r="AC39" s="47">
        <f>IF(LEN(X39)-LEN(SUBSTITUTE(X39,"tF",))=0,0,0.53)</f>
        <v>0</v>
      </c>
      <c r="AD39" s="56">
        <f>IF(AB39+AC39=0,1,0)</f>
        <v>1</v>
      </c>
      <c r="AE39" s="47">
        <f>IF(LEN(X39)-LEN(SUBSTITUTE(X39,"F",))=0,0,0.19*AD39)</f>
        <v>0</v>
      </c>
      <c r="AF39" s="47">
        <f>(LEN(X39)-LEN(SUBSTITUTE(X39,"l",)))*1.09</f>
        <v>0</v>
      </c>
      <c r="AG39" s="47">
        <f>SUM(Y39:AC39,AE39,AF39)</f>
        <v>0</v>
      </c>
      <c r="AH39" s="71">
        <f>IF(LEN(X39)-LEN(SUBSTITUTE(X39,"o",))&gt;0,0,1)</f>
        <v>1</v>
      </c>
      <c r="AI39" s="47">
        <f>IF(LEN(X39)-LEN(SUBSTITUTE(X39,"3",))=0,0,1.05)</f>
        <v>0</v>
      </c>
      <c r="AJ39" s="47">
        <f>IF(LEN(X39)-LEN(SUBSTITUTE(X39,"5",))=0,0,1.2)</f>
        <v>0</v>
      </c>
      <c r="AK39" s="47">
        <f>IF(LEN(X39)-LEN(SUBSTITUTE(X39,"7",))=0,0,1.28)</f>
        <v>0</v>
      </c>
      <c r="AL39" s="47">
        <f>IF(LEN(X39)-LEN(SUBSTITUTE(X39,"9",))=0,0,1.37)</f>
        <v>0</v>
      </c>
      <c r="AM39" s="47">
        <f>IF(LEN(X39)-LEN(SUBSTITUTE(X39,"10",))=0,0,1.45)</f>
        <v>0</v>
      </c>
      <c r="AN39" s="47">
        <f>SUM(AI39:AM39)*AH39</f>
        <v>0</v>
      </c>
      <c r="AO39" s="71">
        <f>IF(LEN(X39)-LEN(SUBSTITUTE(X39,"o",))&gt;0,1,0)</f>
        <v>0</v>
      </c>
      <c r="AP39" s="47">
        <f>IF(LEN(X39)-LEN(SUBSTITUTE(X39,"3o",))=0,0,1.07)</f>
        <v>0</v>
      </c>
      <c r="AQ39" s="47">
        <f>IF(LEN(X39)-LEN(SUBSTITUTE(X39,"5o",))=0,0,1.16)</f>
        <v>0</v>
      </c>
      <c r="AR39" s="47">
        <f>IF(LEN(X39)-LEN(SUBSTITUTE(X39,"7o",))=0,0,1.24)</f>
        <v>0</v>
      </c>
      <c r="AS39" s="47">
        <f>IF(LEN(X39)-LEN(SUBSTITUTE(X39,"9o",))=0,0,1.33)</f>
        <v>0</v>
      </c>
      <c r="AT39" s="47">
        <f>IF(LEN(X39)-LEN(SUBSTITUTE(X39,"10o",))=0,0,1.41)</f>
        <v>0</v>
      </c>
      <c r="AU39" s="47">
        <f>IF(LEN(X39)-LEN(SUBSTITUTE(X39,"A",))=0,0,0)</f>
        <v>0</v>
      </c>
      <c r="AV39" s="47">
        <f>IF(LEN(X39)-LEN(SUBSTITUTE(X39,"B",))=0,0,0.04)</f>
        <v>0</v>
      </c>
      <c r="AW39" s="47">
        <f>IF(LEN(X39)-LEN(SUBSTITUTE(X39,"C",))=0,0,0.08)</f>
        <v>0</v>
      </c>
      <c r="AX39" s="47">
        <f>SUM(AP39:AW39)*AO39</f>
        <v>0</v>
      </c>
      <c r="AY39" s="47">
        <f>IF(LEN(X39)-LEN(SUBSTITUTE(X39,"p",))&lt;2,0,(LEN(X39)-LEN(SUBSTITUTE(X39,"p",))-1)*0.03)</f>
        <v>0</v>
      </c>
      <c r="AZ39" s="47">
        <f>IF(LEN(X39)-LEN(SUBSTITUTE(X39,"g",))=0,0,0.03)</f>
        <v>0</v>
      </c>
      <c r="BA39" s="47">
        <f>IF(LEN(X39)-LEN(SUBSTITUTE(X39,"G",))=0,0,0.08)</f>
        <v>0</v>
      </c>
      <c r="BB39" s="47">
        <f>(LEN(X39)-LEN(SUBSTITUTE(X39,"-",)))*0.09</f>
        <v>0</v>
      </c>
      <c r="BC39" s="47">
        <f>SUM(AY39:BB39)</f>
        <v>0</v>
      </c>
      <c r="BD39" s="60">
        <f>LEN(X39)-LEN(SUBSTITUTE(X39,"T",))</f>
        <v>0</v>
      </c>
      <c r="BE39" s="60">
        <f>LEN(X39)-LEN(SUBSTITUTE(X39,"Z",))</f>
        <v>0</v>
      </c>
      <c r="BF39" s="60">
        <f>LEN(X39)-LEN(SUBSTITUTE(X39,"S",))</f>
        <v>0</v>
      </c>
      <c r="BG39" s="60">
        <f>LEN(X39)-LEN(SUBSTITUTE(X39,"Y",))</f>
        <v>0</v>
      </c>
      <c r="BH39" s="60">
        <f>LEN(X39)-LEN(SUBSTITUTE(X39,"X",))</f>
        <v>0</v>
      </c>
      <c r="BI39" s="60">
        <f>LEN(X39)-LEN(SUBSTITUTE(X39,"M",))</f>
        <v>0</v>
      </c>
      <c r="BJ39" s="60">
        <f>LEN(X39)-LEN(SUBSTITUTE(X39,"K",))</f>
        <v>1</v>
      </c>
      <c r="BK39" s="60">
        <f>LEN(X39)-LEN(SUBSTITUTE(X39,"D",))</f>
        <v>0</v>
      </c>
      <c r="BL39" s="60">
        <f>SUM(BD39:BK39)</f>
        <v>1</v>
      </c>
      <c r="BM39" s="60">
        <f>IF(BL39=0,0,1)</f>
        <v>1</v>
      </c>
      <c r="BN39" s="47">
        <f>IF(BL39=1,0.6,0)</f>
        <v>0.6</v>
      </c>
      <c r="BO39" s="47">
        <f>IF(BL39=2,0.81,0)</f>
        <v>0</v>
      </c>
      <c r="BP39" s="47">
        <f>IF(BL39=3,1.01,0)</f>
        <v>0</v>
      </c>
      <c r="BQ39" s="47">
        <f>IF(BL39=4,1.15,0)</f>
        <v>0</v>
      </c>
      <c r="BR39" s="47">
        <f>IF(BL39=5,1.25,0)</f>
        <v>0</v>
      </c>
      <c r="BS39" s="47">
        <f>SUM(BN39:BR39)*BM39</f>
        <v>0.6</v>
      </c>
      <c r="BT39" s="47">
        <f>(LEN(X39)-LEN(SUBSTITUTE(X39,"T",)))*-0.03</f>
        <v>0</v>
      </c>
      <c r="BU39" s="47">
        <f>(LEN(X39)-LEN(SUBSTITUTE(X39,"Z",)))*0</f>
        <v>0</v>
      </c>
      <c r="BV39" s="47">
        <f>(LEN(X39)-LEN(SUBSTITUTE(X39,"S",)))*0.01</f>
        <v>0</v>
      </c>
      <c r="BW39" s="47">
        <f>(LEN(X39)-LEN(SUBSTITUTE(X39,"Y",)))*0.01</f>
        <v>0</v>
      </c>
      <c r="BX39" s="47">
        <f>(LEN(X39)-LEN(SUBSTITUTE(X39,"X",)))*0.01</f>
        <v>0</v>
      </c>
      <c r="BY39" s="47">
        <f>(LEN(X39)-LEN(SUBSTITUTE(X39,"M",)))*0.01</f>
        <v>0</v>
      </c>
      <c r="BZ39" s="47">
        <f>(LEN(X39)-LEN(SUBSTITUTE(X39,"K",)))*0.02</f>
        <v>0.02</v>
      </c>
      <c r="CA39" s="47">
        <f>(LEN(X39)-LEN(SUBSTITUTE(X39,"D",)))*0.02</f>
        <v>0</v>
      </c>
      <c r="CB39" s="47">
        <f>SUM(BT39:CA39)</f>
        <v>0.02</v>
      </c>
      <c r="CC39" s="47">
        <f>IF(A39=1,0.15,0)</f>
        <v>0</v>
      </c>
      <c r="CD39" s="47">
        <f>SUM(AG39,AN39,AX39,BC39,BS39,CB39,CC39)</f>
        <v>0.62</v>
      </c>
      <c r="CE39" s="56" t="str">
        <f>IF(H39="","",H39)</f>
        <v>TS</v>
      </c>
      <c r="CF39" s="47">
        <f>IF(LEN(CE39)-LEN(SUBSTITUTE(CE39,"b",))=0,0,1.05)</f>
        <v>0</v>
      </c>
      <c r="CG39" s="47">
        <f>IF(LEN(CE39)-LEN(SUBSTITUTE(CE39,"f",))=0,0,1.1)</f>
        <v>0</v>
      </c>
      <c r="CH39" s="47">
        <f>IF(LEN(CE39)-LEN(SUBSTITUTE(CE39,"H",))=0,0,0)</f>
        <v>0</v>
      </c>
      <c r="CI39" s="47">
        <f>IF(LEN(CE39)-LEN(SUBSTITUTE(CE39,"dF",))=0,0,0.36)</f>
        <v>0</v>
      </c>
      <c r="CJ39" s="47">
        <f>IF(LEN(CE39)-LEN(SUBSTITUTE(CE39,"tF",))=0,0,0.53)</f>
        <v>0</v>
      </c>
      <c r="CK39" s="56">
        <f>IF(CI39+CJ39=0,1,0)</f>
        <v>1</v>
      </c>
      <c r="CL39" s="47">
        <f>IF(LEN(CE39)-LEN(SUBSTITUTE(CE39,"F",))=0,0,0.19*CK39)</f>
        <v>0</v>
      </c>
      <c r="CM39" s="47">
        <f>(LEN(CE39)-LEN(SUBSTITUTE(CE39,"l",)))*1.09</f>
        <v>0</v>
      </c>
      <c r="CN39" s="47">
        <f>SUM(CF39:CJ39,CL39,CM39)</f>
        <v>0</v>
      </c>
      <c r="CO39" s="71">
        <f>IF(LEN(CE39)-LEN(SUBSTITUTE(CE39,"o",))&gt;0,0,1)</f>
        <v>1</v>
      </c>
      <c r="CP39" s="47">
        <f>IF(LEN(CE39)-LEN(SUBSTITUTE(CE39,"3",))=0,0,1.05)</f>
        <v>0</v>
      </c>
      <c r="CQ39" s="47">
        <f>IF(LEN(CE39)-LEN(SUBSTITUTE(CE39,"5",))=0,0,1.2)</f>
        <v>0</v>
      </c>
      <c r="CR39" s="47">
        <f>IF(LEN(CE39)-LEN(SUBSTITUTE(CE39,"7",))=0,0,1.28)</f>
        <v>0</v>
      </c>
      <c r="CS39" s="47">
        <f>IF(LEN(CE39)-LEN(SUBSTITUTE(CE39,"9",))=0,0,1.37)</f>
        <v>0</v>
      </c>
      <c r="CT39" s="47">
        <f>IF(LEN(CE39)-LEN(SUBSTITUTE(CE39,"10",))=0,0,1.45)</f>
        <v>0</v>
      </c>
      <c r="CU39" s="47">
        <f>SUM(CP39:CT39)*CO39</f>
        <v>0</v>
      </c>
      <c r="CV39" s="71">
        <f>IF(LEN(CE39)-LEN(SUBSTITUTE(CE39,"o",))&gt;0,1,0)</f>
        <v>0</v>
      </c>
      <c r="CW39" s="47">
        <f>IF(LEN(CE39)-LEN(SUBSTITUTE(CE39,"3o",))=0,0,1.07)</f>
        <v>0</v>
      </c>
      <c r="CX39" s="47">
        <f>IF(LEN(CE39)-LEN(SUBSTITUTE(CE39,"5o",))=0,0,1.16)</f>
        <v>0</v>
      </c>
      <c r="CY39" s="47">
        <f>IF(LEN(CE39)-LEN(SUBSTITUTE(CE39,"7o",))=0,0,1.24)</f>
        <v>0</v>
      </c>
      <c r="CZ39" s="47">
        <f>IF(LEN(CE39)-LEN(SUBSTITUTE(CE39,"9o",))=0,0,1.33)</f>
        <v>0</v>
      </c>
      <c r="DA39" s="47">
        <f>IF(LEN(CE39)-LEN(SUBSTITUTE(CE39,"10o",))=0,0,1.41)</f>
        <v>0</v>
      </c>
      <c r="DB39" s="47">
        <f>IF(LEN(CE39)-LEN(SUBSTITUTE(CE39,"A",))=0,0,0)</f>
        <v>0</v>
      </c>
      <c r="DC39" s="47">
        <f>IF(LEN(CE39)-LEN(SUBSTITUTE(CE39,"B",))=0,0,0.04)</f>
        <v>0</v>
      </c>
      <c r="DD39" s="47">
        <f>IF(LEN(CE39)-LEN(SUBSTITUTE(CE39,"C",))=0,0,0.08)</f>
        <v>0</v>
      </c>
      <c r="DE39" s="47">
        <f>SUM(CW39:DD39)*CV39</f>
        <v>0</v>
      </c>
      <c r="DF39" s="47">
        <f>IF(LEN(CE39)-LEN(SUBSTITUTE(CE39,"p",))&lt;2,0,(LEN(CE39)-LEN(SUBSTITUTE(CE39,"p",))-1)*0.03)</f>
        <v>0</v>
      </c>
      <c r="DG39" s="47">
        <f>IF(LEN(CE39)-LEN(SUBSTITUTE(CE39,"g",))=0,0,0.03)</f>
        <v>0</v>
      </c>
      <c r="DH39" s="47">
        <f>IF(LEN(CE39)-LEN(SUBSTITUTE(CE39,"G",))=0,0,0.08)</f>
        <v>0</v>
      </c>
      <c r="DI39" s="47">
        <f>(LEN(CE39)-LEN(SUBSTITUTE(CE39,"-",)))*0.09</f>
        <v>0</v>
      </c>
      <c r="DJ39" s="47">
        <f>SUM(DF39:DI39)</f>
        <v>0</v>
      </c>
      <c r="DK39" s="60">
        <f>LEN(CE39)-LEN(SUBSTITUTE(CE39,"T",))</f>
        <v>1</v>
      </c>
      <c r="DL39" s="60">
        <f>LEN(CE39)-LEN(SUBSTITUTE(CE39,"Z",))</f>
        <v>0</v>
      </c>
      <c r="DM39" s="60">
        <f>LEN(CE39)-LEN(SUBSTITUTE(CE39,"S",))</f>
        <v>1</v>
      </c>
      <c r="DN39" s="60">
        <f>LEN(CE39)-LEN(SUBSTITUTE(CE39,"Y",))</f>
        <v>0</v>
      </c>
      <c r="DO39" s="60">
        <f>LEN(CE39)-LEN(SUBSTITUTE(CE39,"X",))</f>
        <v>0</v>
      </c>
      <c r="DP39" s="60">
        <f>LEN(CE39)-LEN(SUBSTITUTE(CE39,"M",))</f>
        <v>0</v>
      </c>
      <c r="DQ39" s="60">
        <f>LEN(CE39)-LEN(SUBSTITUTE(CE39,"K",))</f>
        <v>0</v>
      </c>
      <c r="DR39" s="60">
        <f>LEN(CE39)-LEN(SUBSTITUTE(CE39,"D",))</f>
        <v>0</v>
      </c>
      <c r="DS39" s="60">
        <f>SUM(DK39:DR39)</f>
        <v>2</v>
      </c>
      <c r="DT39" s="60">
        <f>IF(DS39=0,0,1)</f>
        <v>1</v>
      </c>
      <c r="DU39" s="47">
        <f>IF(DS39=1,0.6,0)</f>
        <v>0</v>
      </c>
      <c r="DV39" s="47">
        <f>IF(DS39=2,0.81,0)</f>
        <v>0.81</v>
      </c>
      <c r="DW39" s="47">
        <f>IF(DS39=3,1.01,0)</f>
        <v>0</v>
      </c>
      <c r="DX39" s="47">
        <f>IF(DS39=4,1.15,0)</f>
        <v>0</v>
      </c>
      <c r="DY39" s="47">
        <f>IF(DS39=5,1.25,0)</f>
        <v>0</v>
      </c>
      <c r="DZ39" s="47">
        <f>SUM(DU39:DY39)*DT39</f>
        <v>0.81</v>
      </c>
      <c r="EA39" s="47">
        <f>(LEN(CE39)-LEN(SUBSTITUTE(CE39,"T",)))*-0.03</f>
        <v>-0.03</v>
      </c>
      <c r="EB39" s="47">
        <f>(LEN(CE39)-LEN(SUBSTITUTE(CE39,"Z",)))*0</f>
        <v>0</v>
      </c>
      <c r="EC39" s="47">
        <f>(LEN(CE39)-LEN(SUBSTITUTE(CE39,"S",)))*0.01</f>
        <v>0.01</v>
      </c>
      <c r="ED39" s="47">
        <f>(LEN(CE39)-LEN(SUBSTITUTE(CE39,"Y",)))*0.01</f>
        <v>0</v>
      </c>
      <c r="EE39" s="47">
        <f>(LEN(CE39)-LEN(SUBSTITUTE(CE39,"X",)))*0.01</f>
        <v>0</v>
      </c>
      <c r="EF39" s="47">
        <f>(LEN(CE39)-LEN(SUBSTITUTE(CE39,"M",)))*0.01</f>
        <v>0</v>
      </c>
      <c r="EG39" s="47">
        <f>(LEN(CE39)-LEN(SUBSTITUTE(CE39,"K",)))*0.02</f>
        <v>0</v>
      </c>
      <c r="EH39" s="47">
        <f>(LEN(CE39)-LEN(SUBSTITUTE(CE39,"D",)))*0.02</f>
        <v>0</v>
      </c>
      <c r="EI39" s="47">
        <f>SUM(EA39:EH39)</f>
        <v>-0.019999999999999997</v>
      </c>
      <c r="EJ39" s="47">
        <f>IF(A39=1,0.15,0)</f>
        <v>0</v>
      </c>
      <c r="EK39" s="47">
        <f>SUM(CN39,CU39,DE39,DJ39,DZ39,EI39,EJ39)</f>
        <v>0.79</v>
      </c>
      <c r="EL39" s="68">
        <f>C39</f>
        <v>26.81</v>
      </c>
      <c r="EM39" s="68">
        <f>SUM(O39:Q39)+R39+S39</f>
        <v>13.649999999999999</v>
      </c>
      <c r="EN39" s="58">
        <f>ROUND(18-(12*C39)/B39,2)</f>
        <v>-0.38</v>
      </c>
      <c r="EO39" s="68">
        <f>IF(EN39&gt;7.5,7.5,IF(EN39&lt;0,0,EN39))</f>
        <v>0</v>
      </c>
      <c r="EP39" s="68">
        <f>SUM(EM39,EO39)</f>
        <v>13.649999999999999</v>
      </c>
    </row>
    <row r="40" spans="1:146" ht="13.5" customHeight="1">
      <c r="A40" s="61"/>
      <c r="B40" s="62">
        <v>17.5</v>
      </c>
      <c r="C40" s="63">
        <v>27.06</v>
      </c>
      <c r="D40" s="64">
        <v>3.7</v>
      </c>
      <c r="E40" s="64">
        <v>1.7</v>
      </c>
      <c r="F40" s="64">
        <v>1.6</v>
      </c>
      <c r="G40" s="65" t="s">
        <v>119</v>
      </c>
      <c r="H40" s="65" t="s">
        <v>107</v>
      </c>
      <c r="I40" s="66"/>
      <c r="J40" s="67">
        <v>25</v>
      </c>
      <c r="K40" s="5" t="s">
        <v>179</v>
      </c>
      <c r="L40" s="5" t="s">
        <v>180</v>
      </c>
      <c r="M40" s="5"/>
      <c r="N40" s="5"/>
      <c r="O40" s="68">
        <f>D40</f>
        <v>3.7</v>
      </c>
      <c r="P40" s="69">
        <f>D40</f>
        <v>3.7</v>
      </c>
      <c r="Q40" s="69">
        <f>D40</f>
        <v>3.7</v>
      </c>
      <c r="R40" s="68">
        <f>IF(V40&gt;3.75,3.75,V40)</f>
        <v>1.34</v>
      </c>
      <c r="S40" s="68">
        <f>IF(W40&gt;3.75,3.75,W40)</f>
        <v>0.98</v>
      </c>
      <c r="T40" s="70" t="str">
        <f>G40</f>
        <v>TS</v>
      </c>
      <c r="U40" s="70" t="str">
        <f>H40</f>
        <v>S</v>
      </c>
      <c r="V40" s="58">
        <f>ROUND(E40*CD40,2)</f>
        <v>1.34</v>
      </c>
      <c r="W40" s="58">
        <f>ROUND(F40*EK40,2)</f>
        <v>0.98</v>
      </c>
      <c r="X40" s="56" t="str">
        <f>IF(G40="","",G40)</f>
        <v>TS</v>
      </c>
      <c r="Y40" s="47">
        <f>IF(LEN(X40)-LEN(SUBSTITUTE(X40,"b",))=0,0,1.05)</f>
        <v>0</v>
      </c>
      <c r="Z40" s="47">
        <f>IF(LEN(X40)-LEN(SUBSTITUTE(X40,"f",))=0,0,1.1)</f>
        <v>0</v>
      </c>
      <c r="AA40" s="47">
        <f>IF(LEN(X40)-LEN(SUBSTITUTE(X40,"H",))=0,0,0)</f>
        <v>0</v>
      </c>
      <c r="AB40" s="47">
        <f>IF(LEN(X40)-LEN(SUBSTITUTE(X40,"dF",))=0,0,0.36)</f>
        <v>0</v>
      </c>
      <c r="AC40" s="47">
        <f>IF(LEN(X40)-LEN(SUBSTITUTE(X40,"tF",))=0,0,0.53)</f>
        <v>0</v>
      </c>
      <c r="AD40" s="56">
        <f>IF(AB40+AC40=0,1,0)</f>
        <v>1</v>
      </c>
      <c r="AE40" s="47">
        <f>IF(LEN(X40)-LEN(SUBSTITUTE(X40,"F",))=0,0,0.19*AD40)</f>
        <v>0</v>
      </c>
      <c r="AF40" s="47">
        <f>(LEN(X40)-LEN(SUBSTITUTE(X40,"l",)))*1.09</f>
        <v>0</v>
      </c>
      <c r="AG40" s="47">
        <f>SUM(Y40:AC40,AE40,AF40)</f>
        <v>0</v>
      </c>
      <c r="AH40" s="71">
        <f>IF(LEN(X40)-LEN(SUBSTITUTE(X40,"o",))&gt;0,0,1)</f>
        <v>1</v>
      </c>
      <c r="AI40" s="47">
        <f>IF(LEN(X40)-LEN(SUBSTITUTE(X40,"3",))=0,0,1.05)</f>
        <v>0</v>
      </c>
      <c r="AJ40" s="47">
        <f>IF(LEN(X40)-LEN(SUBSTITUTE(X40,"5",))=0,0,1.2)</f>
        <v>0</v>
      </c>
      <c r="AK40" s="47">
        <f>IF(LEN(X40)-LEN(SUBSTITUTE(X40,"7",))=0,0,1.28)</f>
        <v>0</v>
      </c>
      <c r="AL40" s="47">
        <f>IF(LEN(X40)-LEN(SUBSTITUTE(X40,"9",))=0,0,1.37)</f>
        <v>0</v>
      </c>
      <c r="AM40" s="47">
        <f>IF(LEN(X40)-LEN(SUBSTITUTE(X40,"10",))=0,0,1.45)</f>
        <v>0</v>
      </c>
      <c r="AN40" s="47">
        <f>SUM(AI40:AM40)*AH40</f>
        <v>0</v>
      </c>
      <c r="AO40" s="71">
        <f>IF(LEN(X40)-LEN(SUBSTITUTE(X40,"o",))&gt;0,1,0)</f>
        <v>0</v>
      </c>
      <c r="AP40" s="47">
        <f>IF(LEN(X40)-LEN(SUBSTITUTE(X40,"3o",))=0,0,1.07)</f>
        <v>0</v>
      </c>
      <c r="AQ40" s="47">
        <f>IF(LEN(X40)-LEN(SUBSTITUTE(X40,"5o",))=0,0,1.16)</f>
        <v>0</v>
      </c>
      <c r="AR40" s="47">
        <f>IF(LEN(X40)-LEN(SUBSTITUTE(X40,"7o",))=0,0,1.24)</f>
        <v>0</v>
      </c>
      <c r="AS40" s="47">
        <f>IF(LEN(X40)-LEN(SUBSTITUTE(X40,"9o",))=0,0,1.33)</f>
        <v>0</v>
      </c>
      <c r="AT40" s="47">
        <f>IF(LEN(X40)-LEN(SUBSTITUTE(X40,"10o",))=0,0,1.41)</f>
        <v>0</v>
      </c>
      <c r="AU40" s="47">
        <f>IF(LEN(X40)-LEN(SUBSTITUTE(X40,"A",))=0,0,0)</f>
        <v>0</v>
      </c>
      <c r="AV40" s="47">
        <f>IF(LEN(X40)-LEN(SUBSTITUTE(X40,"B",))=0,0,0.04)</f>
        <v>0</v>
      </c>
      <c r="AW40" s="47">
        <f>IF(LEN(X40)-LEN(SUBSTITUTE(X40,"C",))=0,0,0.08)</f>
        <v>0</v>
      </c>
      <c r="AX40" s="47">
        <f>SUM(AP40:AW40)*AO40</f>
        <v>0</v>
      </c>
      <c r="AY40" s="47">
        <f>IF(LEN(X40)-LEN(SUBSTITUTE(X40,"p",))&lt;2,0,(LEN(X40)-LEN(SUBSTITUTE(X40,"p",))-1)*0.03)</f>
        <v>0</v>
      </c>
      <c r="AZ40" s="47">
        <f>IF(LEN(X40)-LEN(SUBSTITUTE(X40,"g",))=0,0,0.03)</f>
        <v>0</v>
      </c>
      <c r="BA40" s="47">
        <f>IF(LEN(X40)-LEN(SUBSTITUTE(X40,"G",))=0,0,0.08)</f>
        <v>0</v>
      </c>
      <c r="BB40" s="47">
        <f>(LEN(X40)-LEN(SUBSTITUTE(X40,"-",)))*0.09</f>
        <v>0</v>
      </c>
      <c r="BC40" s="47">
        <f>SUM(AY40:BB40)</f>
        <v>0</v>
      </c>
      <c r="BD40" s="60">
        <f>LEN(X40)-LEN(SUBSTITUTE(X40,"T",))</f>
        <v>1</v>
      </c>
      <c r="BE40" s="60">
        <f>LEN(X40)-LEN(SUBSTITUTE(X40,"Z",))</f>
        <v>0</v>
      </c>
      <c r="BF40" s="60">
        <f>LEN(X40)-LEN(SUBSTITUTE(X40,"S",))</f>
        <v>1</v>
      </c>
      <c r="BG40" s="60">
        <f>LEN(X40)-LEN(SUBSTITUTE(X40,"Y",))</f>
        <v>0</v>
      </c>
      <c r="BH40" s="60">
        <f>LEN(X40)-LEN(SUBSTITUTE(X40,"X",))</f>
        <v>0</v>
      </c>
      <c r="BI40" s="60">
        <f>LEN(X40)-LEN(SUBSTITUTE(X40,"M",))</f>
        <v>0</v>
      </c>
      <c r="BJ40" s="60">
        <f>LEN(X40)-LEN(SUBSTITUTE(X40,"K",))</f>
        <v>0</v>
      </c>
      <c r="BK40" s="60">
        <f>LEN(X40)-LEN(SUBSTITUTE(X40,"D",))</f>
        <v>0</v>
      </c>
      <c r="BL40" s="60">
        <f>SUM(BD40:BK40)</f>
        <v>2</v>
      </c>
      <c r="BM40" s="60">
        <f>IF(BL40=0,0,1)</f>
        <v>1</v>
      </c>
      <c r="BN40" s="47">
        <f>IF(BL40=1,0.6,0)</f>
        <v>0</v>
      </c>
      <c r="BO40" s="47">
        <f>IF(BL40=2,0.81,0)</f>
        <v>0.81</v>
      </c>
      <c r="BP40" s="47">
        <f>IF(BL40=3,1.01,0)</f>
        <v>0</v>
      </c>
      <c r="BQ40" s="47">
        <f>IF(BL40=4,1.15,0)</f>
        <v>0</v>
      </c>
      <c r="BR40" s="47">
        <f>IF(BL40=5,1.25,0)</f>
        <v>0</v>
      </c>
      <c r="BS40" s="47">
        <f>SUM(BN40:BR40)*BM40</f>
        <v>0.81</v>
      </c>
      <c r="BT40" s="47">
        <f>(LEN(X40)-LEN(SUBSTITUTE(X40,"T",)))*-0.03</f>
        <v>-0.03</v>
      </c>
      <c r="BU40" s="47">
        <f>(LEN(X40)-LEN(SUBSTITUTE(X40,"Z",)))*0</f>
        <v>0</v>
      </c>
      <c r="BV40" s="47">
        <f>(LEN(X40)-LEN(SUBSTITUTE(X40,"S",)))*0.01</f>
        <v>0.01</v>
      </c>
      <c r="BW40" s="47">
        <f>(LEN(X40)-LEN(SUBSTITUTE(X40,"Y",)))*0.01</f>
        <v>0</v>
      </c>
      <c r="BX40" s="47">
        <f>(LEN(X40)-LEN(SUBSTITUTE(X40,"X",)))*0.01</f>
        <v>0</v>
      </c>
      <c r="BY40" s="47">
        <f>(LEN(X40)-LEN(SUBSTITUTE(X40,"M",)))*0.01</f>
        <v>0</v>
      </c>
      <c r="BZ40" s="47">
        <f>(LEN(X40)-LEN(SUBSTITUTE(X40,"K",)))*0.02</f>
        <v>0</v>
      </c>
      <c r="CA40" s="47">
        <f>(LEN(X40)-LEN(SUBSTITUTE(X40,"D",)))*0.02</f>
        <v>0</v>
      </c>
      <c r="CB40" s="47">
        <f>SUM(BT40:CA40)</f>
        <v>-0.019999999999999997</v>
      </c>
      <c r="CC40" s="47">
        <f>IF(A40=1,0.15,0)</f>
        <v>0</v>
      </c>
      <c r="CD40" s="47">
        <f>SUM(AG40,AN40,AX40,BC40,BS40,CB40,CC40)</f>
        <v>0.79</v>
      </c>
      <c r="CE40" s="56" t="str">
        <f>IF(H40="","",H40)</f>
        <v>S</v>
      </c>
      <c r="CF40" s="47">
        <f>IF(LEN(CE40)-LEN(SUBSTITUTE(CE40,"b",))=0,0,1.05)</f>
        <v>0</v>
      </c>
      <c r="CG40" s="47">
        <f>IF(LEN(CE40)-LEN(SUBSTITUTE(CE40,"f",))=0,0,1.1)</f>
        <v>0</v>
      </c>
      <c r="CH40" s="47">
        <f>IF(LEN(CE40)-LEN(SUBSTITUTE(CE40,"H",))=0,0,0)</f>
        <v>0</v>
      </c>
      <c r="CI40" s="47">
        <f>IF(LEN(CE40)-LEN(SUBSTITUTE(CE40,"dF",))=0,0,0.36)</f>
        <v>0</v>
      </c>
      <c r="CJ40" s="47">
        <f>IF(LEN(CE40)-LEN(SUBSTITUTE(CE40,"tF",))=0,0,0.53)</f>
        <v>0</v>
      </c>
      <c r="CK40" s="56">
        <f>IF(CI40+CJ40=0,1,0)</f>
        <v>1</v>
      </c>
      <c r="CL40" s="47">
        <f>IF(LEN(CE40)-LEN(SUBSTITUTE(CE40,"F",))=0,0,0.19*CK40)</f>
        <v>0</v>
      </c>
      <c r="CM40" s="47">
        <f>(LEN(CE40)-LEN(SUBSTITUTE(CE40,"l",)))*1.09</f>
        <v>0</v>
      </c>
      <c r="CN40" s="47">
        <f>SUM(CF40:CJ40,CL40,CM40)</f>
        <v>0</v>
      </c>
      <c r="CO40" s="71">
        <f>IF(LEN(CE40)-LEN(SUBSTITUTE(CE40,"o",))&gt;0,0,1)</f>
        <v>1</v>
      </c>
      <c r="CP40" s="47">
        <f>IF(LEN(CE40)-LEN(SUBSTITUTE(CE40,"3",))=0,0,1.05)</f>
        <v>0</v>
      </c>
      <c r="CQ40" s="47">
        <f>IF(LEN(CE40)-LEN(SUBSTITUTE(CE40,"5",))=0,0,1.2)</f>
        <v>0</v>
      </c>
      <c r="CR40" s="47">
        <f>IF(LEN(CE40)-LEN(SUBSTITUTE(CE40,"7",))=0,0,1.28)</f>
        <v>0</v>
      </c>
      <c r="CS40" s="47">
        <f>IF(LEN(CE40)-LEN(SUBSTITUTE(CE40,"9",))=0,0,1.37)</f>
        <v>0</v>
      </c>
      <c r="CT40" s="47">
        <f>IF(LEN(CE40)-LEN(SUBSTITUTE(CE40,"10",))=0,0,1.45)</f>
        <v>0</v>
      </c>
      <c r="CU40" s="47">
        <f>SUM(CP40:CT40)*CO40</f>
        <v>0</v>
      </c>
      <c r="CV40" s="71">
        <f>IF(LEN(CE40)-LEN(SUBSTITUTE(CE40,"o",))&gt;0,1,0)</f>
        <v>0</v>
      </c>
      <c r="CW40" s="47">
        <f>IF(LEN(CE40)-LEN(SUBSTITUTE(CE40,"3o",))=0,0,1.07)</f>
        <v>0</v>
      </c>
      <c r="CX40" s="47">
        <f>IF(LEN(CE40)-LEN(SUBSTITUTE(CE40,"5o",))=0,0,1.16)</f>
        <v>0</v>
      </c>
      <c r="CY40" s="47">
        <f>IF(LEN(CE40)-LEN(SUBSTITUTE(CE40,"7o",))=0,0,1.24)</f>
        <v>0</v>
      </c>
      <c r="CZ40" s="47">
        <f>IF(LEN(CE40)-LEN(SUBSTITUTE(CE40,"9o",))=0,0,1.33)</f>
        <v>0</v>
      </c>
      <c r="DA40" s="47">
        <f>IF(LEN(CE40)-LEN(SUBSTITUTE(CE40,"10o",))=0,0,1.41)</f>
        <v>0</v>
      </c>
      <c r="DB40" s="47">
        <f>IF(LEN(CE40)-LEN(SUBSTITUTE(CE40,"A",))=0,0,0)</f>
        <v>0</v>
      </c>
      <c r="DC40" s="47">
        <f>IF(LEN(CE40)-LEN(SUBSTITUTE(CE40,"B",))=0,0,0.04)</f>
        <v>0</v>
      </c>
      <c r="DD40" s="47">
        <f>IF(LEN(CE40)-LEN(SUBSTITUTE(CE40,"C",))=0,0,0.08)</f>
        <v>0</v>
      </c>
      <c r="DE40" s="47">
        <f>SUM(CW40:DD40)*CV40</f>
        <v>0</v>
      </c>
      <c r="DF40" s="47">
        <f>IF(LEN(CE40)-LEN(SUBSTITUTE(CE40,"p",))&lt;2,0,(LEN(CE40)-LEN(SUBSTITUTE(CE40,"p",))-1)*0.03)</f>
        <v>0</v>
      </c>
      <c r="DG40" s="47">
        <f>IF(LEN(CE40)-LEN(SUBSTITUTE(CE40,"g",))=0,0,0.03)</f>
        <v>0</v>
      </c>
      <c r="DH40" s="47">
        <f>IF(LEN(CE40)-LEN(SUBSTITUTE(CE40,"G",))=0,0,0.08)</f>
        <v>0</v>
      </c>
      <c r="DI40" s="47">
        <f>(LEN(CE40)-LEN(SUBSTITUTE(CE40,"-",)))*0.09</f>
        <v>0</v>
      </c>
      <c r="DJ40" s="47">
        <f>SUM(DF40:DI40)</f>
        <v>0</v>
      </c>
      <c r="DK40" s="60">
        <f>LEN(CE40)-LEN(SUBSTITUTE(CE40,"T",))</f>
        <v>0</v>
      </c>
      <c r="DL40" s="60">
        <f>LEN(CE40)-LEN(SUBSTITUTE(CE40,"Z",))</f>
        <v>0</v>
      </c>
      <c r="DM40" s="60">
        <f>LEN(CE40)-LEN(SUBSTITUTE(CE40,"S",))</f>
        <v>1</v>
      </c>
      <c r="DN40" s="60">
        <f>LEN(CE40)-LEN(SUBSTITUTE(CE40,"Y",))</f>
        <v>0</v>
      </c>
      <c r="DO40" s="60">
        <f>LEN(CE40)-LEN(SUBSTITUTE(CE40,"X",))</f>
        <v>0</v>
      </c>
      <c r="DP40" s="60">
        <f>LEN(CE40)-LEN(SUBSTITUTE(CE40,"M",))</f>
        <v>0</v>
      </c>
      <c r="DQ40" s="60">
        <f>LEN(CE40)-LEN(SUBSTITUTE(CE40,"K",))</f>
        <v>0</v>
      </c>
      <c r="DR40" s="60">
        <f>LEN(CE40)-LEN(SUBSTITUTE(CE40,"D",))</f>
        <v>0</v>
      </c>
      <c r="DS40" s="60">
        <f>SUM(DK40:DR40)</f>
        <v>1</v>
      </c>
      <c r="DT40" s="60">
        <f>IF(DS40=0,0,1)</f>
        <v>1</v>
      </c>
      <c r="DU40" s="47">
        <f>IF(DS40=1,0.6,0)</f>
        <v>0.6</v>
      </c>
      <c r="DV40" s="47">
        <f>IF(DS40=2,0.81,0)</f>
        <v>0</v>
      </c>
      <c r="DW40" s="47">
        <f>IF(DS40=3,1.01,0)</f>
        <v>0</v>
      </c>
      <c r="DX40" s="47">
        <f>IF(DS40=4,1.15,0)</f>
        <v>0</v>
      </c>
      <c r="DY40" s="47">
        <f>IF(DS40=5,1.25,0)</f>
        <v>0</v>
      </c>
      <c r="DZ40" s="47">
        <f>SUM(DU40:DY40)*DT40</f>
        <v>0.6</v>
      </c>
      <c r="EA40" s="47">
        <f>(LEN(CE40)-LEN(SUBSTITUTE(CE40,"T",)))*-0.03</f>
        <v>0</v>
      </c>
      <c r="EB40" s="47">
        <f>(LEN(CE40)-LEN(SUBSTITUTE(CE40,"Z",)))*0</f>
        <v>0</v>
      </c>
      <c r="EC40" s="47">
        <f>(LEN(CE40)-LEN(SUBSTITUTE(CE40,"S",)))*0.01</f>
        <v>0.01</v>
      </c>
      <c r="ED40" s="47">
        <f>(LEN(CE40)-LEN(SUBSTITUTE(CE40,"Y",)))*0.01</f>
        <v>0</v>
      </c>
      <c r="EE40" s="47">
        <f>(LEN(CE40)-LEN(SUBSTITUTE(CE40,"X",)))*0.01</f>
        <v>0</v>
      </c>
      <c r="EF40" s="47">
        <f>(LEN(CE40)-LEN(SUBSTITUTE(CE40,"M",)))*0.01</f>
        <v>0</v>
      </c>
      <c r="EG40" s="47">
        <f>(LEN(CE40)-LEN(SUBSTITUTE(CE40,"K",)))*0.02</f>
        <v>0</v>
      </c>
      <c r="EH40" s="47">
        <f>(LEN(CE40)-LEN(SUBSTITUTE(CE40,"D",)))*0.02</f>
        <v>0</v>
      </c>
      <c r="EI40" s="47">
        <f>SUM(EA40:EH40)</f>
        <v>0.01</v>
      </c>
      <c r="EJ40" s="47">
        <f>IF(A40=1,0.15,0)</f>
        <v>0</v>
      </c>
      <c r="EK40" s="47">
        <f>SUM(CN40,CU40,DE40,DJ40,DZ40,EI40,EJ40)</f>
        <v>0.61</v>
      </c>
      <c r="EL40" s="68">
        <f>C40</f>
        <v>27.06</v>
      </c>
      <c r="EM40" s="68">
        <f>SUM(O40:Q40)+R40+S40</f>
        <v>13.420000000000002</v>
      </c>
      <c r="EN40" s="58">
        <f>ROUND(18-(12*C40)/B40,2)</f>
        <v>-0.56</v>
      </c>
      <c r="EO40" s="68">
        <f>IF(EN40&gt;7.5,7.5,IF(EN40&lt;0,0,EN40))</f>
        <v>0</v>
      </c>
      <c r="EP40" s="68">
        <f>SUM(EM40,EO40)</f>
        <v>13.420000000000002</v>
      </c>
    </row>
    <row r="41" spans="1:146" ht="13.5" customHeight="1">
      <c r="A41" s="61"/>
      <c r="B41" s="62">
        <v>17.5</v>
      </c>
      <c r="C41" s="63">
        <v>27.28</v>
      </c>
      <c r="D41" s="64">
        <v>3.7</v>
      </c>
      <c r="E41" s="64">
        <v>1.4</v>
      </c>
      <c r="F41" s="64">
        <v>1.6</v>
      </c>
      <c r="G41" s="65" t="s">
        <v>133</v>
      </c>
      <c r="H41" s="65" t="s">
        <v>119</v>
      </c>
      <c r="I41" s="66"/>
      <c r="J41" s="67">
        <v>26</v>
      </c>
      <c r="K41" s="5" t="s">
        <v>181</v>
      </c>
      <c r="L41" s="5" t="s">
        <v>182</v>
      </c>
      <c r="M41" s="5" t="s">
        <v>171</v>
      </c>
      <c r="N41" s="5" t="s">
        <v>130</v>
      </c>
      <c r="O41" s="68">
        <f>D41</f>
        <v>3.7</v>
      </c>
      <c r="P41" s="69">
        <f>D41</f>
        <v>3.7</v>
      </c>
      <c r="Q41" s="69">
        <f>D41</f>
        <v>3.7</v>
      </c>
      <c r="R41" s="68">
        <f>IF(V41&gt;3.75,3.75,V41)</f>
        <v>1.05</v>
      </c>
      <c r="S41" s="68">
        <f>IF(W41&gt;3.75,3.75,W41)</f>
        <v>1.26</v>
      </c>
      <c r="T41" s="70" t="str">
        <f>G41</f>
        <v>TT</v>
      </c>
      <c r="U41" s="70" t="str">
        <f>H41</f>
        <v>TS</v>
      </c>
      <c r="V41" s="58">
        <f>ROUND(E41*CD41,2)</f>
        <v>1.05</v>
      </c>
      <c r="W41" s="58">
        <f>ROUND(F41*EK41,2)</f>
        <v>1.26</v>
      </c>
      <c r="X41" s="56" t="str">
        <f>IF(G41="","",G41)</f>
        <v>TT</v>
      </c>
      <c r="Y41" s="47">
        <f>IF(LEN(X41)-LEN(SUBSTITUTE(X41,"b",))=0,0,1.05)</f>
        <v>0</v>
      </c>
      <c r="Z41" s="47">
        <f>IF(LEN(X41)-LEN(SUBSTITUTE(X41,"f",))=0,0,1.1)</f>
        <v>0</v>
      </c>
      <c r="AA41" s="47">
        <f>IF(LEN(X41)-LEN(SUBSTITUTE(X41,"H",))=0,0,0)</f>
        <v>0</v>
      </c>
      <c r="AB41" s="47">
        <f>IF(LEN(X41)-LEN(SUBSTITUTE(X41,"dF",))=0,0,0.36)</f>
        <v>0</v>
      </c>
      <c r="AC41" s="47">
        <f>IF(LEN(X41)-LEN(SUBSTITUTE(X41,"tF",))=0,0,0.53)</f>
        <v>0</v>
      </c>
      <c r="AD41" s="56">
        <f>IF(AB41+AC41=0,1,0)</f>
        <v>1</v>
      </c>
      <c r="AE41" s="47">
        <f>IF(LEN(X41)-LEN(SUBSTITUTE(X41,"F",))=0,0,0.19*AD41)</f>
        <v>0</v>
      </c>
      <c r="AF41" s="47">
        <f>(LEN(X41)-LEN(SUBSTITUTE(X41,"l",)))*1.09</f>
        <v>0</v>
      </c>
      <c r="AG41" s="47">
        <f>SUM(Y41:AC41,AE41,AF41)</f>
        <v>0</v>
      </c>
      <c r="AH41" s="71">
        <f>IF(LEN(X41)-LEN(SUBSTITUTE(X41,"o",))&gt;0,0,1)</f>
        <v>1</v>
      </c>
      <c r="AI41" s="47">
        <f>IF(LEN(X41)-LEN(SUBSTITUTE(X41,"3",))=0,0,1.05)</f>
        <v>0</v>
      </c>
      <c r="AJ41" s="47">
        <f>IF(LEN(X41)-LEN(SUBSTITUTE(X41,"5",))=0,0,1.2)</f>
        <v>0</v>
      </c>
      <c r="AK41" s="47">
        <f>IF(LEN(X41)-LEN(SUBSTITUTE(X41,"7",))=0,0,1.28)</f>
        <v>0</v>
      </c>
      <c r="AL41" s="47">
        <f>IF(LEN(X41)-LEN(SUBSTITUTE(X41,"9",))=0,0,1.37)</f>
        <v>0</v>
      </c>
      <c r="AM41" s="47">
        <f>IF(LEN(X41)-LEN(SUBSTITUTE(X41,"10",))=0,0,1.45)</f>
        <v>0</v>
      </c>
      <c r="AN41" s="47">
        <f>SUM(AI41:AM41)*AH41</f>
        <v>0</v>
      </c>
      <c r="AO41" s="71">
        <f>IF(LEN(X41)-LEN(SUBSTITUTE(X41,"o",))&gt;0,1,0)</f>
        <v>0</v>
      </c>
      <c r="AP41" s="47">
        <f>IF(LEN(X41)-LEN(SUBSTITUTE(X41,"3o",))=0,0,1.07)</f>
        <v>0</v>
      </c>
      <c r="AQ41" s="47">
        <f>IF(LEN(X41)-LEN(SUBSTITUTE(X41,"5o",))=0,0,1.16)</f>
        <v>0</v>
      </c>
      <c r="AR41" s="47">
        <f>IF(LEN(X41)-LEN(SUBSTITUTE(X41,"7o",))=0,0,1.24)</f>
        <v>0</v>
      </c>
      <c r="AS41" s="47">
        <f>IF(LEN(X41)-LEN(SUBSTITUTE(X41,"9o",))=0,0,1.33)</f>
        <v>0</v>
      </c>
      <c r="AT41" s="47">
        <f>IF(LEN(X41)-LEN(SUBSTITUTE(X41,"10o",))=0,0,1.41)</f>
        <v>0</v>
      </c>
      <c r="AU41" s="47">
        <f>IF(LEN(X41)-LEN(SUBSTITUTE(X41,"A",))=0,0,0)</f>
        <v>0</v>
      </c>
      <c r="AV41" s="47">
        <f>IF(LEN(X41)-LEN(SUBSTITUTE(X41,"B",))=0,0,0.04)</f>
        <v>0</v>
      </c>
      <c r="AW41" s="47">
        <f>IF(LEN(X41)-LEN(SUBSTITUTE(X41,"C",))=0,0,0.08)</f>
        <v>0</v>
      </c>
      <c r="AX41" s="47">
        <f>SUM(AP41:AW41)*AO41</f>
        <v>0</v>
      </c>
      <c r="AY41" s="47">
        <f>IF(LEN(X41)-LEN(SUBSTITUTE(X41,"p",))&lt;2,0,(LEN(X41)-LEN(SUBSTITUTE(X41,"p",))-1)*0.03)</f>
        <v>0</v>
      </c>
      <c r="AZ41" s="47">
        <f>IF(LEN(X41)-LEN(SUBSTITUTE(X41,"g",))=0,0,0.03)</f>
        <v>0</v>
      </c>
      <c r="BA41" s="47">
        <f>IF(LEN(X41)-LEN(SUBSTITUTE(X41,"G",))=0,0,0.08)</f>
        <v>0</v>
      </c>
      <c r="BB41" s="47">
        <f>(LEN(X41)-LEN(SUBSTITUTE(X41,"-",)))*0.09</f>
        <v>0</v>
      </c>
      <c r="BC41" s="47">
        <f>SUM(AY41:BB41)</f>
        <v>0</v>
      </c>
      <c r="BD41" s="60">
        <f>LEN(X41)-LEN(SUBSTITUTE(X41,"T",))</f>
        <v>2</v>
      </c>
      <c r="BE41" s="60">
        <f>LEN(X41)-LEN(SUBSTITUTE(X41,"Z",))</f>
        <v>0</v>
      </c>
      <c r="BF41" s="60">
        <f>LEN(X41)-LEN(SUBSTITUTE(X41,"S",))</f>
        <v>0</v>
      </c>
      <c r="BG41" s="60">
        <f>LEN(X41)-LEN(SUBSTITUTE(X41,"Y",))</f>
        <v>0</v>
      </c>
      <c r="BH41" s="60">
        <f>LEN(X41)-LEN(SUBSTITUTE(X41,"X",))</f>
        <v>0</v>
      </c>
      <c r="BI41" s="60">
        <f>LEN(X41)-LEN(SUBSTITUTE(X41,"M",))</f>
        <v>0</v>
      </c>
      <c r="BJ41" s="60">
        <f>LEN(X41)-LEN(SUBSTITUTE(X41,"K",))</f>
        <v>0</v>
      </c>
      <c r="BK41" s="60">
        <f>LEN(X41)-LEN(SUBSTITUTE(X41,"D",))</f>
        <v>0</v>
      </c>
      <c r="BL41" s="60">
        <f>SUM(BD41:BK41)</f>
        <v>2</v>
      </c>
      <c r="BM41" s="60">
        <f>IF(BL41=0,0,1)</f>
        <v>1</v>
      </c>
      <c r="BN41" s="47">
        <f>IF(BL41=1,0.6,0)</f>
        <v>0</v>
      </c>
      <c r="BO41" s="47">
        <f>IF(BL41=2,0.81,0)</f>
        <v>0.81</v>
      </c>
      <c r="BP41" s="47">
        <f>IF(BL41=3,1.01,0)</f>
        <v>0</v>
      </c>
      <c r="BQ41" s="47">
        <f>IF(BL41=4,1.15,0)</f>
        <v>0</v>
      </c>
      <c r="BR41" s="47">
        <f>IF(BL41=5,1.25,0)</f>
        <v>0</v>
      </c>
      <c r="BS41" s="47">
        <f>SUM(BN41:BR41)*BM41</f>
        <v>0.81</v>
      </c>
      <c r="BT41" s="47">
        <f>(LEN(X41)-LEN(SUBSTITUTE(X41,"T",)))*-0.03</f>
        <v>-0.06</v>
      </c>
      <c r="BU41" s="47">
        <f>(LEN(X41)-LEN(SUBSTITUTE(X41,"Z",)))*0</f>
        <v>0</v>
      </c>
      <c r="BV41" s="47">
        <f>(LEN(X41)-LEN(SUBSTITUTE(X41,"S",)))*0.01</f>
        <v>0</v>
      </c>
      <c r="BW41" s="47">
        <f>(LEN(X41)-LEN(SUBSTITUTE(X41,"Y",)))*0.01</f>
        <v>0</v>
      </c>
      <c r="BX41" s="47">
        <f>(LEN(X41)-LEN(SUBSTITUTE(X41,"X",)))*0.01</f>
        <v>0</v>
      </c>
      <c r="BY41" s="47">
        <f>(LEN(X41)-LEN(SUBSTITUTE(X41,"M",)))*0.01</f>
        <v>0</v>
      </c>
      <c r="BZ41" s="47">
        <f>(LEN(X41)-LEN(SUBSTITUTE(X41,"K",)))*0.02</f>
        <v>0</v>
      </c>
      <c r="CA41" s="47">
        <f>(LEN(X41)-LEN(SUBSTITUTE(X41,"D",)))*0.02</f>
        <v>0</v>
      </c>
      <c r="CB41" s="47">
        <f>SUM(BT41:CA41)</f>
        <v>-0.06</v>
      </c>
      <c r="CC41" s="47">
        <f>IF(A41=1,0.15,0)</f>
        <v>0</v>
      </c>
      <c r="CD41" s="47">
        <f>SUM(AG41,AN41,AX41,BC41,BS41,CB41,CC41)</f>
        <v>0.75</v>
      </c>
      <c r="CE41" s="56" t="str">
        <f>IF(H41="","",H41)</f>
        <v>TS</v>
      </c>
      <c r="CF41" s="47">
        <f>IF(LEN(CE41)-LEN(SUBSTITUTE(CE41,"b",))=0,0,1.05)</f>
        <v>0</v>
      </c>
      <c r="CG41" s="47">
        <f>IF(LEN(CE41)-LEN(SUBSTITUTE(CE41,"f",))=0,0,1.1)</f>
        <v>0</v>
      </c>
      <c r="CH41" s="47">
        <f>IF(LEN(CE41)-LEN(SUBSTITUTE(CE41,"H",))=0,0,0)</f>
        <v>0</v>
      </c>
      <c r="CI41" s="47">
        <f>IF(LEN(CE41)-LEN(SUBSTITUTE(CE41,"dF",))=0,0,0.36)</f>
        <v>0</v>
      </c>
      <c r="CJ41" s="47">
        <f>IF(LEN(CE41)-LEN(SUBSTITUTE(CE41,"tF",))=0,0,0.53)</f>
        <v>0</v>
      </c>
      <c r="CK41" s="56">
        <f>IF(CI41+CJ41=0,1,0)</f>
        <v>1</v>
      </c>
      <c r="CL41" s="47">
        <f>IF(LEN(CE41)-LEN(SUBSTITUTE(CE41,"F",))=0,0,0.19*CK41)</f>
        <v>0</v>
      </c>
      <c r="CM41" s="47">
        <f>(LEN(CE41)-LEN(SUBSTITUTE(CE41,"l",)))*1.09</f>
        <v>0</v>
      </c>
      <c r="CN41" s="47">
        <f>SUM(CF41:CJ41,CL41,CM41)</f>
        <v>0</v>
      </c>
      <c r="CO41" s="71">
        <f>IF(LEN(CE41)-LEN(SUBSTITUTE(CE41,"o",))&gt;0,0,1)</f>
        <v>1</v>
      </c>
      <c r="CP41" s="47">
        <f>IF(LEN(CE41)-LEN(SUBSTITUTE(CE41,"3",))=0,0,1.05)</f>
        <v>0</v>
      </c>
      <c r="CQ41" s="47">
        <f>IF(LEN(CE41)-LEN(SUBSTITUTE(CE41,"5",))=0,0,1.2)</f>
        <v>0</v>
      </c>
      <c r="CR41" s="47">
        <f>IF(LEN(CE41)-LEN(SUBSTITUTE(CE41,"7",))=0,0,1.28)</f>
        <v>0</v>
      </c>
      <c r="CS41" s="47">
        <f>IF(LEN(CE41)-LEN(SUBSTITUTE(CE41,"9",))=0,0,1.37)</f>
        <v>0</v>
      </c>
      <c r="CT41" s="47">
        <f>IF(LEN(CE41)-LEN(SUBSTITUTE(CE41,"10",))=0,0,1.45)</f>
        <v>0</v>
      </c>
      <c r="CU41" s="47">
        <f>SUM(CP41:CT41)*CO41</f>
        <v>0</v>
      </c>
      <c r="CV41" s="71">
        <f>IF(LEN(CE41)-LEN(SUBSTITUTE(CE41,"o",))&gt;0,1,0)</f>
        <v>0</v>
      </c>
      <c r="CW41" s="47">
        <f>IF(LEN(CE41)-LEN(SUBSTITUTE(CE41,"3o",))=0,0,1.07)</f>
        <v>0</v>
      </c>
      <c r="CX41" s="47">
        <f>IF(LEN(CE41)-LEN(SUBSTITUTE(CE41,"5o",))=0,0,1.16)</f>
        <v>0</v>
      </c>
      <c r="CY41" s="47">
        <f>IF(LEN(CE41)-LEN(SUBSTITUTE(CE41,"7o",))=0,0,1.24)</f>
        <v>0</v>
      </c>
      <c r="CZ41" s="47">
        <f>IF(LEN(CE41)-LEN(SUBSTITUTE(CE41,"9o",))=0,0,1.33)</f>
        <v>0</v>
      </c>
      <c r="DA41" s="47">
        <f>IF(LEN(CE41)-LEN(SUBSTITUTE(CE41,"10o",))=0,0,1.41)</f>
        <v>0</v>
      </c>
      <c r="DB41" s="47">
        <f>IF(LEN(CE41)-LEN(SUBSTITUTE(CE41,"A",))=0,0,0)</f>
        <v>0</v>
      </c>
      <c r="DC41" s="47">
        <f>IF(LEN(CE41)-LEN(SUBSTITUTE(CE41,"B",))=0,0,0.04)</f>
        <v>0</v>
      </c>
      <c r="DD41" s="47">
        <f>IF(LEN(CE41)-LEN(SUBSTITUTE(CE41,"C",))=0,0,0.08)</f>
        <v>0</v>
      </c>
      <c r="DE41" s="47">
        <f>SUM(CW41:DD41)*CV41</f>
        <v>0</v>
      </c>
      <c r="DF41" s="47">
        <f>IF(LEN(CE41)-LEN(SUBSTITUTE(CE41,"p",))&lt;2,0,(LEN(CE41)-LEN(SUBSTITUTE(CE41,"p",))-1)*0.03)</f>
        <v>0</v>
      </c>
      <c r="DG41" s="47">
        <f>IF(LEN(CE41)-LEN(SUBSTITUTE(CE41,"g",))=0,0,0.03)</f>
        <v>0</v>
      </c>
      <c r="DH41" s="47">
        <f>IF(LEN(CE41)-LEN(SUBSTITUTE(CE41,"G",))=0,0,0.08)</f>
        <v>0</v>
      </c>
      <c r="DI41" s="47">
        <f>(LEN(CE41)-LEN(SUBSTITUTE(CE41,"-",)))*0.09</f>
        <v>0</v>
      </c>
      <c r="DJ41" s="47">
        <f>SUM(DF41:DI41)</f>
        <v>0</v>
      </c>
      <c r="DK41" s="60">
        <f>LEN(CE41)-LEN(SUBSTITUTE(CE41,"T",))</f>
        <v>1</v>
      </c>
      <c r="DL41" s="60">
        <f>LEN(CE41)-LEN(SUBSTITUTE(CE41,"Z",))</f>
        <v>0</v>
      </c>
      <c r="DM41" s="60">
        <f>LEN(CE41)-LEN(SUBSTITUTE(CE41,"S",))</f>
        <v>1</v>
      </c>
      <c r="DN41" s="60">
        <f>LEN(CE41)-LEN(SUBSTITUTE(CE41,"Y",))</f>
        <v>0</v>
      </c>
      <c r="DO41" s="60">
        <f>LEN(CE41)-LEN(SUBSTITUTE(CE41,"X",))</f>
        <v>0</v>
      </c>
      <c r="DP41" s="60">
        <f>LEN(CE41)-LEN(SUBSTITUTE(CE41,"M",))</f>
        <v>0</v>
      </c>
      <c r="DQ41" s="60">
        <f>LEN(CE41)-LEN(SUBSTITUTE(CE41,"K",))</f>
        <v>0</v>
      </c>
      <c r="DR41" s="60">
        <f>LEN(CE41)-LEN(SUBSTITUTE(CE41,"D",))</f>
        <v>0</v>
      </c>
      <c r="DS41" s="60">
        <f>SUM(DK41:DR41)</f>
        <v>2</v>
      </c>
      <c r="DT41" s="60">
        <f>IF(DS41=0,0,1)</f>
        <v>1</v>
      </c>
      <c r="DU41" s="47">
        <f>IF(DS41=1,0.6,0)</f>
        <v>0</v>
      </c>
      <c r="DV41" s="47">
        <f>IF(DS41=2,0.81,0)</f>
        <v>0.81</v>
      </c>
      <c r="DW41" s="47">
        <f>IF(DS41=3,1.01,0)</f>
        <v>0</v>
      </c>
      <c r="DX41" s="47">
        <f>IF(DS41=4,1.15,0)</f>
        <v>0</v>
      </c>
      <c r="DY41" s="47">
        <f>IF(DS41=5,1.25,0)</f>
        <v>0</v>
      </c>
      <c r="DZ41" s="47">
        <f>SUM(DU41:DY41)*DT41</f>
        <v>0.81</v>
      </c>
      <c r="EA41" s="47">
        <f>(LEN(CE41)-LEN(SUBSTITUTE(CE41,"T",)))*-0.03</f>
        <v>-0.03</v>
      </c>
      <c r="EB41" s="47">
        <f>(LEN(CE41)-LEN(SUBSTITUTE(CE41,"Z",)))*0</f>
        <v>0</v>
      </c>
      <c r="EC41" s="47">
        <f>(LEN(CE41)-LEN(SUBSTITUTE(CE41,"S",)))*0.01</f>
        <v>0.01</v>
      </c>
      <c r="ED41" s="47">
        <f>(LEN(CE41)-LEN(SUBSTITUTE(CE41,"Y",)))*0.01</f>
        <v>0</v>
      </c>
      <c r="EE41" s="47">
        <f>(LEN(CE41)-LEN(SUBSTITUTE(CE41,"X",)))*0.01</f>
        <v>0</v>
      </c>
      <c r="EF41" s="47">
        <f>(LEN(CE41)-LEN(SUBSTITUTE(CE41,"M",)))*0.01</f>
        <v>0</v>
      </c>
      <c r="EG41" s="47">
        <f>(LEN(CE41)-LEN(SUBSTITUTE(CE41,"K",)))*0.02</f>
        <v>0</v>
      </c>
      <c r="EH41" s="47">
        <f>(LEN(CE41)-LEN(SUBSTITUTE(CE41,"D",)))*0.02</f>
        <v>0</v>
      </c>
      <c r="EI41" s="47">
        <f>SUM(EA41:EH41)</f>
        <v>-0.019999999999999997</v>
      </c>
      <c r="EJ41" s="47">
        <f>IF(A41=1,0.15,0)</f>
        <v>0</v>
      </c>
      <c r="EK41" s="47">
        <f>SUM(CN41,CU41,DE41,DJ41,DZ41,EI41,EJ41)</f>
        <v>0.79</v>
      </c>
      <c r="EL41" s="68">
        <f>C41</f>
        <v>27.28</v>
      </c>
      <c r="EM41" s="68">
        <f>SUM(O41:Q41)+R41+S41</f>
        <v>13.410000000000002</v>
      </c>
      <c r="EN41" s="58">
        <f>ROUND(18-(12*C41)/B41,2)</f>
        <v>-0.71</v>
      </c>
      <c r="EO41" s="68">
        <f>IF(EN41&gt;7.5,7.5,IF(EN41&lt;0,0,EN41))</f>
        <v>0</v>
      </c>
      <c r="EP41" s="68">
        <f>SUM(EM41,EO41)</f>
        <v>13.410000000000002</v>
      </c>
    </row>
    <row r="42" spans="1:146" ht="13.5" customHeight="1">
      <c r="A42" s="61"/>
      <c r="B42" s="62">
        <v>17.5</v>
      </c>
      <c r="C42" s="63">
        <v>26.28</v>
      </c>
      <c r="D42" s="64">
        <v>3.5</v>
      </c>
      <c r="E42" s="64">
        <v>1.7</v>
      </c>
      <c r="F42" s="64">
        <v>1.6</v>
      </c>
      <c r="G42" s="65" t="s">
        <v>131</v>
      </c>
      <c r="H42" s="65" t="s">
        <v>119</v>
      </c>
      <c r="I42" s="66"/>
      <c r="J42" s="67">
        <v>27</v>
      </c>
      <c r="K42" s="5" t="s">
        <v>183</v>
      </c>
      <c r="L42" s="5" t="s">
        <v>184</v>
      </c>
      <c r="M42" s="5" t="s">
        <v>142</v>
      </c>
      <c r="N42" s="5" t="s">
        <v>166</v>
      </c>
      <c r="O42" s="68">
        <f>D42</f>
        <v>3.5</v>
      </c>
      <c r="P42" s="69">
        <f>D42</f>
        <v>3.5</v>
      </c>
      <c r="Q42" s="69">
        <f>D42</f>
        <v>3.5</v>
      </c>
      <c r="R42" s="68">
        <f>IF(V42&gt;3.75,3.75,V42)</f>
        <v>1.56</v>
      </c>
      <c r="S42" s="68">
        <f>IF(W42&gt;3.75,3.75,W42)</f>
        <v>1.26</v>
      </c>
      <c r="T42" s="70" t="str">
        <f>G42</f>
        <v>TTT</v>
      </c>
      <c r="U42" s="70" t="str">
        <f>H42</f>
        <v>TS</v>
      </c>
      <c r="V42" s="58">
        <f>ROUND(E42*CD42,2)</f>
        <v>1.56</v>
      </c>
      <c r="W42" s="58">
        <f>ROUND(F42*EK42,2)</f>
        <v>1.26</v>
      </c>
      <c r="X42" s="56" t="str">
        <f>IF(G42="","",G42)</f>
        <v>TTT</v>
      </c>
      <c r="Y42" s="47">
        <f>IF(LEN(X42)-LEN(SUBSTITUTE(X42,"b",))=0,0,1.05)</f>
        <v>0</v>
      </c>
      <c r="Z42" s="47">
        <f>IF(LEN(X42)-LEN(SUBSTITUTE(X42,"f",))=0,0,1.1)</f>
        <v>0</v>
      </c>
      <c r="AA42" s="47">
        <f>IF(LEN(X42)-LEN(SUBSTITUTE(X42,"H",))=0,0,0)</f>
        <v>0</v>
      </c>
      <c r="AB42" s="47">
        <f>IF(LEN(X42)-LEN(SUBSTITUTE(X42,"dF",))=0,0,0.36)</f>
        <v>0</v>
      </c>
      <c r="AC42" s="47">
        <f>IF(LEN(X42)-LEN(SUBSTITUTE(X42,"tF",))=0,0,0.53)</f>
        <v>0</v>
      </c>
      <c r="AD42" s="56">
        <f>IF(AB42+AC42=0,1,0)</f>
        <v>1</v>
      </c>
      <c r="AE42" s="47">
        <f>IF(LEN(X42)-LEN(SUBSTITUTE(X42,"F",))=0,0,0.19*AD42)</f>
        <v>0</v>
      </c>
      <c r="AF42" s="47">
        <f>(LEN(X42)-LEN(SUBSTITUTE(X42,"l",)))*1.09</f>
        <v>0</v>
      </c>
      <c r="AG42" s="47">
        <f>SUM(Y42:AC42,AE42,AF42)</f>
        <v>0</v>
      </c>
      <c r="AH42" s="71">
        <f>IF(LEN(X42)-LEN(SUBSTITUTE(X42,"o",))&gt;0,0,1)</f>
        <v>1</v>
      </c>
      <c r="AI42" s="47">
        <f>IF(LEN(X42)-LEN(SUBSTITUTE(X42,"3",))=0,0,1.05)</f>
        <v>0</v>
      </c>
      <c r="AJ42" s="47">
        <f>IF(LEN(X42)-LEN(SUBSTITUTE(X42,"5",))=0,0,1.2)</f>
        <v>0</v>
      </c>
      <c r="AK42" s="47">
        <f>IF(LEN(X42)-LEN(SUBSTITUTE(X42,"7",))=0,0,1.28)</f>
        <v>0</v>
      </c>
      <c r="AL42" s="47">
        <f>IF(LEN(X42)-LEN(SUBSTITUTE(X42,"9",))=0,0,1.37)</f>
        <v>0</v>
      </c>
      <c r="AM42" s="47">
        <f>IF(LEN(X42)-LEN(SUBSTITUTE(X42,"10",))=0,0,1.45)</f>
        <v>0</v>
      </c>
      <c r="AN42" s="47">
        <f>SUM(AI42:AM42)*AH42</f>
        <v>0</v>
      </c>
      <c r="AO42" s="71">
        <f>IF(LEN(X42)-LEN(SUBSTITUTE(X42,"o",))&gt;0,1,0)</f>
        <v>0</v>
      </c>
      <c r="AP42" s="47">
        <f>IF(LEN(X42)-LEN(SUBSTITUTE(X42,"3o",))=0,0,1.07)</f>
        <v>0</v>
      </c>
      <c r="AQ42" s="47">
        <f>IF(LEN(X42)-LEN(SUBSTITUTE(X42,"5o",))=0,0,1.16)</f>
        <v>0</v>
      </c>
      <c r="AR42" s="47">
        <f>IF(LEN(X42)-LEN(SUBSTITUTE(X42,"7o",))=0,0,1.24)</f>
        <v>0</v>
      </c>
      <c r="AS42" s="47">
        <f>IF(LEN(X42)-LEN(SUBSTITUTE(X42,"9o",))=0,0,1.33)</f>
        <v>0</v>
      </c>
      <c r="AT42" s="47">
        <f>IF(LEN(X42)-LEN(SUBSTITUTE(X42,"10o",))=0,0,1.41)</f>
        <v>0</v>
      </c>
      <c r="AU42" s="47">
        <f>IF(LEN(X42)-LEN(SUBSTITUTE(X42,"A",))=0,0,0)</f>
        <v>0</v>
      </c>
      <c r="AV42" s="47">
        <f>IF(LEN(X42)-LEN(SUBSTITUTE(X42,"B",))=0,0,0.04)</f>
        <v>0</v>
      </c>
      <c r="AW42" s="47">
        <f>IF(LEN(X42)-LEN(SUBSTITUTE(X42,"C",))=0,0,0.08)</f>
        <v>0</v>
      </c>
      <c r="AX42" s="47">
        <f>SUM(AP42:AW42)*AO42</f>
        <v>0</v>
      </c>
      <c r="AY42" s="47">
        <f>IF(LEN(X42)-LEN(SUBSTITUTE(X42,"p",))&lt;2,0,(LEN(X42)-LEN(SUBSTITUTE(X42,"p",))-1)*0.03)</f>
        <v>0</v>
      </c>
      <c r="AZ42" s="47">
        <f>IF(LEN(X42)-LEN(SUBSTITUTE(X42,"g",))=0,0,0.03)</f>
        <v>0</v>
      </c>
      <c r="BA42" s="47">
        <f>IF(LEN(X42)-LEN(SUBSTITUTE(X42,"G",))=0,0,0.08)</f>
        <v>0</v>
      </c>
      <c r="BB42" s="47">
        <f>(LEN(X42)-LEN(SUBSTITUTE(X42,"-",)))*0.09</f>
        <v>0</v>
      </c>
      <c r="BC42" s="47">
        <f>SUM(AY42:BB42)</f>
        <v>0</v>
      </c>
      <c r="BD42" s="60">
        <f>LEN(X42)-LEN(SUBSTITUTE(X42,"T",))</f>
        <v>3</v>
      </c>
      <c r="BE42" s="60">
        <f>LEN(X42)-LEN(SUBSTITUTE(X42,"Z",))</f>
        <v>0</v>
      </c>
      <c r="BF42" s="60">
        <f>LEN(X42)-LEN(SUBSTITUTE(X42,"S",))</f>
        <v>0</v>
      </c>
      <c r="BG42" s="60">
        <f>LEN(X42)-LEN(SUBSTITUTE(X42,"Y",))</f>
        <v>0</v>
      </c>
      <c r="BH42" s="60">
        <f>LEN(X42)-LEN(SUBSTITUTE(X42,"X",))</f>
        <v>0</v>
      </c>
      <c r="BI42" s="60">
        <f>LEN(X42)-LEN(SUBSTITUTE(X42,"M",))</f>
        <v>0</v>
      </c>
      <c r="BJ42" s="60">
        <f>LEN(X42)-LEN(SUBSTITUTE(X42,"K",))</f>
        <v>0</v>
      </c>
      <c r="BK42" s="60">
        <f>LEN(X42)-LEN(SUBSTITUTE(X42,"D",))</f>
        <v>0</v>
      </c>
      <c r="BL42" s="60">
        <f>SUM(BD42:BK42)</f>
        <v>3</v>
      </c>
      <c r="BM42" s="60">
        <f>IF(BL42=0,0,1)</f>
        <v>1</v>
      </c>
      <c r="BN42" s="47">
        <f>IF(BL42=1,0.6,0)</f>
        <v>0</v>
      </c>
      <c r="BO42" s="47">
        <f>IF(BL42=2,0.81,0)</f>
        <v>0</v>
      </c>
      <c r="BP42" s="47">
        <f>IF(BL42=3,1.01,0)</f>
        <v>1.01</v>
      </c>
      <c r="BQ42" s="47">
        <f>IF(BL42=4,1.15,0)</f>
        <v>0</v>
      </c>
      <c r="BR42" s="47">
        <f>IF(BL42=5,1.25,0)</f>
        <v>0</v>
      </c>
      <c r="BS42" s="47">
        <f>SUM(BN42:BR42)*BM42</f>
        <v>1.01</v>
      </c>
      <c r="BT42" s="47">
        <f>(LEN(X42)-LEN(SUBSTITUTE(X42,"T",)))*-0.03</f>
        <v>-0.09</v>
      </c>
      <c r="BU42" s="47">
        <f>(LEN(X42)-LEN(SUBSTITUTE(X42,"Z",)))*0</f>
        <v>0</v>
      </c>
      <c r="BV42" s="47">
        <f>(LEN(X42)-LEN(SUBSTITUTE(X42,"S",)))*0.01</f>
        <v>0</v>
      </c>
      <c r="BW42" s="47">
        <f>(LEN(X42)-LEN(SUBSTITUTE(X42,"Y",)))*0.01</f>
        <v>0</v>
      </c>
      <c r="BX42" s="47">
        <f>(LEN(X42)-LEN(SUBSTITUTE(X42,"X",)))*0.01</f>
        <v>0</v>
      </c>
      <c r="BY42" s="47">
        <f>(LEN(X42)-LEN(SUBSTITUTE(X42,"M",)))*0.01</f>
        <v>0</v>
      </c>
      <c r="BZ42" s="47">
        <f>(LEN(X42)-LEN(SUBSTITUTE(X42,"K",)))*0.02</f>
        <v>0</v>
      </c>
      <c r="CA42" s="47">
        <f>(LEN(X42)-LEN(SUBSTITUTE(X42,"D",)))*0.02</f>
        <v>0</v>
      </c>
      <c r="CB42" s="47">
        <f>SUM(BT42:CA42)</f>
        <v>-0.09</v>
      </c>
      <c r="CC42" s="47">
        <f>IF(A42=1,0.15,0)</f>
        <v>0</v>
      </c>
      <c r="CD42" s="47">
        <f>SUM(AG42,AN42,AX42,BC42,BS42,CB42,CC42)</f>
        <v>0.92</v>
      </c>
      <c r="CE42" s="56" t="str">
        <f>IF(H42="","",H42)</f>
        <v>TS</v>
      </c>
      <c r="CF42" s="47">
        <f>IF(LEN(CE42)-LEN(SUBSTITUTE(CE42,"b",))=0,0,1.05)</f>
        <v>0</v>
      </c>
      <c r="CG42" s="47">
        <f>IF(LEN(CE42)-LEN(SUBSTITUTE(CE42,"f",))=0,0,1.1)</f>
        <v>0</v>
      </c>
      <c r="CH42" s="47">
        <f>IF(LEN(CE42)-LEN(SUBSTITUTE(CE42,"H",))=0,0,0)</f>
        <v>0</v>
      </c>
      <c r="CI42" s="47">
        <f>IF(LEN(CE42)-LEN(SUBSTITUTE(CE42,"dF",))=0,0,0.36)</f>
        <v>0</v>
      </c>
      <c r="CJ42" s="47">
        <f>IF(LEN(CE42)-LEN(SUBSTITUTE(CE42,"tF",))=0,0,0.53)</f>
        <v>0</v>
      </c>
      <c r="CK42" s="56">
        <f>IF(CI42+CJ42=0,1,0)</f>
        <v>1</v>
      </c>
      <c r="CL42" s="47">
        <f>IF(LEN(CE42)-LEN(SUBSTITUTE(CE42,"F",))=0,0,0.19*CK42)</f>
        <v>0</v>
      </c>
      <c r="CM42" s="47">
        <f>(LEN(CE42)-LEN(SUBSTITUTE(CE42,"l",)))*1.09</f>
        <v>0</v>
      </c>
      <c r="CN42" s="47">
        <f>SUM(CF42:CJ42,CL42,CM42)</f>
        <v>0</v>
      </c>
      <c r="CO42" s="71">
        <f>IF(LEN(CE42)-LEN(SUBSTITUTE(CE42,"o",))&gt;0,0,1)</f>
        <v>1</v>
      </c>
      <c r="CP42" s="47">
        <f>IF(LEN(CE42)-LEN(SUBSTITUTE(CE42,"3",))=0,0,1.05)</f>
        <v>0</v>
      </c>
      <c r="CQ42" s="47">
        <f>IF(LEN(CE42)-LEN(SUBSTITUTE(CE42,"5",))=0,0,1.2)</f>
        <v>0</v>
      </c>
      <c r="CR42" s="47">
        <f>IF(LEN(CE42)-LEN(SUBSTITUTE(CE42,"7",))=0,0,1.28)</f>
        <v>0</v>
      </c>
      <c r="CS42" s="47">
        <f>IF(LEN(CE42)-LEN(SUBSTITUTE(CE42,"9",))=0,0,1.37)</f>
        <v>0</v>
      </c>
      <c r="CT42" s="47">
        <f>IF(LEN(CE42)-LEN(SUBSTITUTE(CE42,"10",))=0,0,1.45)</f>
        <v>0</v>
      </c>
      <c r="CU42" s="47">
        <f>SUM(CP42:CT42)*CO42</f>
        <v>0</v>
      </c>
      <c r="CV42" s="71">
        <f>IF(LEN(CE42)-LEN(SUBSTITUTE(CE42,"o",))&gt;0,1,0)</f>
        <v>0</v>
      </c>
      <c r="CW42" s="47">
        <f>IF(LEN(CE42)-LEN(SUBSTITUTE(CE42,"3o",))=0,0,1.07)</f>
        <v>0</v>
      </c>
      <c r="CX42" s="47">
        <f>IF(LEN(CE42)-LEN(SUBSTITUTE(CE42,"5o",))=0,0,1.16)</f>
        <v>0</v>
      </c>
      <c r="CY42" s="47">
        <f>IF(LEN(CE42)-LEN(SUBSTITUTE(CE42,"7o",))=0,0,1.24)</f>
        <v>0</v>
      </c>
      <c r="CZ42" s="47">
        <f>IF(LEN(CE42)-LEN(SUBSTITUTE(CE42,"9o",))=0,0,1.33)</f>
        <v>0</v>
      </c>
      <c r="DA42" s="47">
        <f>IF(LEN(CE42)-LEN(SUBSTITUTE(CE42,"10o",))=0,0,1.41)</f>
        <v>0</v>
      </c>
      <c r="DB42" s="47">
        <f>IF(LEN(CE42)-LEN(SUBSTITUTE(CE42,"A",))=0,0,0)</f>
        <v>0</v>
      </c>
      <c r="DC42" s="47">
        <f>IF(LEN(CE42)-LEN(SUBSTITUTE(CE42,"B",))=0,0,0.04)</f>
        <v>0</v>
      </c>
      <c r="DD42" s="47">
        <f>IF(LEN(CE42)-LEN(SUBSTITUTE(CE42,"C",))=0,0,0.08)</f>
        <v>0</v>
      </c>
      <c r="DE42" s="47">
        <f>SUM(CW42:DD42)*CV42</f>
        <v>0</v>
      </c>
      <c r="DF42" s="47">
        <f>IF(LEN(CE42)-LEN(SUBSTITUTE(CE42,"p",))&lt;2,0,(LEN(CE42)-LEN(SUBSTITUTE(CE42,"p",))-1)*0.03)</f>
        <v>0</v>
      </c>
      <c r="DG42" s="47">
        <f>IF(LEN(CE42)-LEN(SUBSTITUTE(CE42,"g",))=0,0,0.03)</f>
        <v>0</v>
      </c>
      <c r="DH42" s="47">
        <f>IF(LEN(CE42)-LEN(SUBSTITUTE(CE42,"G",))=0,0,0.08)</f>
        <v>0</v>
      </c>
      <c r="DI42" s="47">
        <f>(LEN(CE42)-LEN(SUBSTITUTE(CE42,"-",)))*0.09</f>
        <v>0</v>
      </c>
      <c r="DJ42" s="47">
        <f>SUM(DF42:DI42)</f>
        <v>0</v>
      </c>
      <c r="DK42" s="60">
        <f>LEN(CE42)-LEN(SUBSTITUTE(CE42,"T",))</f>
        <v>1</v>
      </c>
      <c r="DL42" s="60">
        <f>LEN(CE42)-LEN(SUBSTITUTE(CE42,"Z",))</f>
        <v>0</v>
      </c>
      <c r="DM42" s="60">
        <f>LEN(CE42)-LEN(SUBSTITUTE(CE42,"S",))</f>
        <v>1</v>
      </c>
      <c r="DN42" s="60">
        <f>LEN(CE42)-LEN(SUBSTITUTE(CE42,"Y",))</f>
        <v>0</v>
      </c>
      <c r="DO42" s="60">
        <f>LEN(CE42)-LEN(SUBSTITUTE(CE42,"X",))</f>
        <v>0</v>
      </c>
      <c r="DP42" s="60">
        <f>LEN(CE42)-LEN(SUBSTITUTE(CE42,"M",))</f>
        <v>0</v>
      </c>
      <c r="DQ42" s="60">
        <f>LEN(CE42)-LEN(SUBSTITUTE(CE42,"K",))</f>
        <v>0</v>
      </c>
      <c r="DR42" s="60">
        <f>LEN(CE42)-LEN(SUBSTITUTE(CE42,"D",))</f>
        <v>0</v>
      </c>
      <c r="DS42" s="60">
        <f>SUM(DK42:DR42)</f>
        <v>2</v>
      </c>
      <c r="DT42" s="60">
        <f>IF(DS42=0,0,1)</f>
        <v>1</v>
      </c>
      <c r="DU42" s="47">
        <f>IF(DS42=1,0.6,0)</f>
        <v>0</v>
      </c>
      <c r="DV42" s="47">
        <f>IF(DS42=2,0.81,0)</f>
        <v>0.81</v>
      </c>
      <c r="DW42" s="47">
        <f>IF(DS42=3,1.01,0)</f>
        <v>0</v>
      </c>
      <c r="DX42" s="47">
        <f>IF(DS42=4,1.15,0)</f>
        <v>0</v>
      </c>
      <c r="DY42" s="47">
        <f>IF(DS42=5,1.25,0)</f>
        <v>0</v>
      </c>
      <c r="DZ42" s="47">
        <f>SUM(DU42:DY42)*DT42</f>
        <v>0.81</v>
      </c>
      <c r="EA42" s="47">
        <f>(LEN(CE42)-LEN(SUBSTITUTE(CE42,"T",)))*-0.03</f>
        <v>-0.03</v>
      </c>
      <c r="EB42" s="47">
        <f>(LEN(CE42)-LEN(SUBSTITUTE(CE42,"Z",)))*0</f>
        <v>0</v>
      </c>
      <c r="EC42" s="47">
        <f>(LEN(CE42)-LEN(SUBSTITUTE(CE42,"S",)))*0.01</f>
        <v>0.01</v>
      </c>
      <c r="ED42" s="47">
        <f>(LEN(CE42)-LEN(SUBSTITUTE(CE42,"Y",)))*0.01</f>
        <v>0</v>
      </c>
      <c r="EE42" s="47">
        <f>(LEN(CE42)-LEN(SUBSTITUTE(CE42,"X",)))*0.01</f>
        <v>0</v>
      </c>
      <c r="EF42" s="47">
        <f>(LEN(CE42)-LEN(SUBSTITUTE(CE42,"M",)))*0.01</f>
        <v>0</v>
      </c>
      <c r="EG42" s="47">
        <f>(LEN(CE42)-LEN(SUBSTITUTE(CE42,"K",)))*0.02</f>
        <v>0</v>
      </c>
      <c r="EH42" s="47">
        <f>(LEN(CE42)-LEN(SUBSTITUTE(CE42,"D",)))*0.02</f>
        <v>0</v>
      </c>
      <c r="EI42" s="47">
        <f>SUM(EA42:EH42)</f>
        <v>-0.019999999999999997</v>
      </c>
      <c r="EJ42" s="47">
        <f>IF(A42=1,0.15,0)</f>
        <v>0</v>
      </c>
      <c r="EK42" s="47">
        <f>SUM(CN42,CU42,DE42,DJ42,DZ42,EI42,EJ42)</f>
        <v>0.79</v>
      </c>
      <c r="EL42" s="68">
        <f>C42</f>
        <v>26.28</v>
      </c>
      <c r="EM42" s="68">
        <f>SUM(O42:Q42)+R42+S42</f>
        <v>13.32</v>
      </c>
      <c r="EN42" s="58">
        <f>ROUND(18-(12*C42)/B42,2)</f>
        <v>-0.02</v>
      </c>
      <c r="EO42" s="68">
        <f>IF(EN42&gt;7.5,7.5,IF(EN42&lt;0,0,EN42))</f>
        <v>0</v>
      </c>
      <c r="EP42" s="68">
        <f>SUM(EM42,EO42)</f>
        <v>13.32</v>
      </c>
    </row>
    <row r="43" spans="1:146" ht="13.5" customHeight="1">
      <c r="A43" s="61"/>
      <c r="B43" s="62">
        <v>17.5</v>
      </c>
      <c r="C43" s="63">
        <v>27.89</v>
      </c>
      <c r="D43" s="64">
        <v>3.7</v>
      </c>
      <c r="E43" s="64">
        <v>1.5</v>
      </c>
      <c r="F43" s="64">
        <v>1.2</v>
      </c>
      <c r="G43" s="65" t="s">
        <v>119</v>
      </c>
      <c r="H43" s="65" t="s">
        <v>107</v>
      </c>
      <c r="I43" s="66"/>
      <c r="J43" s="67">
        <v>28</v>
      </c>
      <c r="K43" s="5" t="s">
        <v>185</v>
      </c>
      <c r="L43" s="5" t="s">
        <v>186</v>
      </c>
      <c r="M43" s="5" t="s">
        <v>171</v>
      </c>
      <c r="N43" s="5" t="s">
        <v>187</v>
      </c>
      <c r="O43" s="68">
        <f>D43</f>
        <v>3.7</v>
      </c>
      <c r="P43" s="69">
        <f>D43</f>
        <v>3.7</v>
      </c>
      <c r="Q43" s="69">
        <f>D43</f>
        <v>3.7</v>
      </c>
      <c r="R43" s="68">
        <f>IF(V43&gt;3.75,3.75,V43)</f>
        <v>1.19</v>
      </c>
      <c r="S43" s="68">
        <f>IF(W43&gt;3.75,3.75,W43)</f>
        <v>0.73</v>
      </c>
      <c r="T43" s="70" t="str">
        <f>G43</f>
        <v>TS</v>
      </c>
      <c r="U43" s="70" t="str">
        <f>H43</f>
        <v>S</v>
      </c>
      <c r="V43" s="58">
        <f>ROUND(E43*CD43,2)</f>
        <v>1.19</v>
      </c>
      <c r="W43" s="58">
        <f>ROUND(F43*EK43,2)</f>
        <v>0.73</v>
      </c>
      <c r="X43" s="56" t="str">
        <f>IF(G43="","",G43)</f>
        <v>TS</v>
      </c>
      <c r="Y43" s="47">
        <f>IF(LEN(X43)-LEN(SUBSTITUTE(X43,"b",))=0,0,1.05)</f>
        <v>0</v>
      </c>
      <c r="Z43" s="47">
        <f>IF(LEN(X43)-LEN(SUBSTITUTE(X43,"f",))=0,0,1.1)</f>
        <v>0</v>
      </c>
      <c r="AA43" s="47">
        <f>IF(LEN(X43)-LEN(SUBSTITUTE(X43,"H",))=0,0,0)</f>
        <v>0</v>
      </c>
      <c r="AB43" s="47">
        <f>IF(LEN(X43)-LEN(SUBSTITUTE(X43,"dF",))=0,0,0.36)</f>
        <v>0</v>
      </c>
      <c r="AC43" s="47">
        <f>IF(LEN(X43)-LEN(SUBSTITUTE(X43,"tF",))=0,0,0.53)</f>
        <v>0</v>
      </c>
      <c r="AD43" s="56">
        <f>IF(AB43+AC43=0,1,0)</f>
        <v>1</v>
      </c>
      <c r="AE43" s="47">
        <f>IF(LEN(X43)-LEN(SUBSTITUTE(X43,"F",))=0,0,0.19*AD43)</f>
        <v>0</v>
      </c>
      <c r="AF43" s="47">
        <f>(LEN(X43)-LEN(SUBSTITUTE(X43,"l",)))*1.09</f>
        <v>0</v>
      </c>
      <c r="AG43" s="47">
        <f>SUM(Y43:AC43,AE43,AF43)</f>
        <v>0</v>
      </c>
      <c r="AH43" s="71">
        <f>IF(LEN(X43)-LEN(SUBSTITUTE(X43,"o",))&gt;0,0,1)</f>
        <v>1</v>
      </c>
      <c r="AI43" s="47">
        <f>IF(LEN(X43)-LEN(SUBSTITUTE(X43,"3",))=0,0,1.05)</f>
        <v>0</v>
      </c>
      <c r="AJ43" s="47">
        <f>IF(LEN(X43)-LEN(SUBSTITUTE(X43,"5",))=0,0,1.2)</f>
        <v>0</v>
      </c>
      <c r="AK43" s="47">
        <f>IF(LEN(X43)-LEN(SUBSTITUTE(X43,"7",))=0,0,1.28)</f>
        <v>0</v>
      </c>
      <c r="AL43" s="47">
        <f>IF(LEN(X43)-LEN(SUBSTITUTE(X43,"9",))=0,0,1.37)</f>
        <v>0</v>
      </c>
      <c r="AM43" s="47">
        <f>IF(LEN(X43)-LEN(SUBSTITUTE(X43,"10",))=0,0,1.45)</f>
        <v>0</v>
      </c>
      <c r="AN43" s="47">
        <f>SUM(AI43:AM43)*AH43</f>
        <v>0</v>
      </c>
      <c r="AO43" s="71">
        <f>IF(LEN(X43)-LEN(SUBSTITUTE(X43,"o",))&gt;0,1,0)</f>
        <v>0</v>
      </c>
      <c r="AP43" s="47">
        <f>IF(LEN(X43)-LEN(SUBSTITUTE(X43,"3o",))=0,0,1.07)</f>
        <v>0</v>
      </c>
      <c r="AQ43" s="47">
        <f>IF(LEN(X43)-LEN(SUBSTITUTE(X43,"5o",))=0,0,1.16)</f>
        <v>0</v>
      </c>
      <c r="AR43" s="47">
        <f>IF(LEN(X43)-LEN(SUBSTITUTE(X43,"7o",))=0,0,1.24)</f>
        <v>0</v>
      </c>
      <c r="AS43" s="47">
        <f>IF(LEN(X43)-LEN(SUBSTITUTE(X43,"9o",))=0,0,1.33)</f>
        <v>0</v>
      </c>
      <c r="AT43" s="47">
        <f>IF(LEN(X43)-LEN(SUBSTITUTE(X43,"10o",))=0,0,1.41)</f>
        <v>0</v>
      </c>
      <c r="AU43" s="47">
        <f>IF(LEN(X43)-LEN(SUBSTITUTE(X43,"A",))=0,0,0)</f>
        <v>0</v>
      </c>
      <c r="AV43" s="47">
        <f>IF(LEN(X43)-LEN(SUBSTITUTE(X43,"B",))=0,0,0.04)</f>
        <v>0</v>
      </c>
      <c r="AW43" s="47">
        <f>IF(LEN(X43)-LEN(SUBSTITUTE(X43,"C",))=0,0,0.08)</f>
        <v>0</v>
      </c>
      <c r="AX43" s="47">
        <f>SUM(AP43:AW43)*AO43</f>
        <v>0</v>
      </c>
      <c r="AY43" s="47">
        <f>IF(LEN(X43)-LEN(SUBSTITUTE(X43,"p",))&lt;2,0,(LEN(X43)-LEN(SUBSTITUTE(X43,"p",))-1)*0.03)</f>
        <v>0</v>
      </c>
      <c r="AZ43" s="47">
        <f>IF(LEN(X43)-LEN(SUBSTITUTE(X43,"g",))=0,0,0.03)</f>
        <v>0</v>
      </c>
      <c r="BA43" s="47">
        <f>IF(LEN(X43)-LEN(SUBSTITUTE(X43,"G",))=0,0,0.08)</f>
        <v>0</v>
      </c>
      <c r="BB43" s="47">
        <f>(LEN(X43)-LEN(SUBSTITUTE(X43,"-",)))*0.09</f>
        <v>0</v>
      </c>
      <c r="BC43" s="47">
        <f>SUM(AY43:BB43)</f>
        <v>0</v>
      </c>
      <c r="BD43" s="60">
        <f>LEN(X43)-LEN(SUBSTITUTE(X43,"T",))</f>
        <v>1</v>
      </c>
      <c r="BE43" s="60">
        <f>LEN(X43)-LEN(SUBSTITUTE(X43,"Z",))</f>
        <v>0</v>
      </c>
      <c r="BF43" s="60">
        <f>LEN(X43)-LEN(SUBSTITUTE(X43,"S",))</f>
        <v>1</v>
      </c>
      <c r="BG43" s="60">
        <f>LEN(X43)-LEN(SUBSTITUTE(X43,"Y",))</f>
        <v>0</v>
      </c>
      <c r="BH43" s="60">
        <f>LEN(X43)-LEN(SUBSTITUTE(X43,"X",))</f>
        <v>0</v>
      </c>
      <c r="BI43" s="60">
        <f>LEN(X43)-LEN(SUBSTITUTE(X43,"M",))</f>
        <v>0</v>
      </c>
      <c r="BJ43" s="60">
        <f>LEN(X43)-LEN(SUBSTITUTE(X43,"K",))</f>
        <v>0</v>
      </c>
      <c r="BK43" s="60">
        <f>LEN(X43)-LEN(SUBSTITUTE(X43,"D",))</f>
        <v>0</v>
      </c>
      <c r="BL43" s="60">
        <f>SUM(BD43:BK43)</f>
        <v>2</v>
      </c>
      <c r="BM43" s="60">
        <f>IF(BL43=0,0,1)</f>
        <v>1</v>
      </c>
      <c r="BN43" s="47">
        <f>IF(BL43=1,0.6,0)</f>
        <v>0</v>
      </c>
      <c r="BO43" s="47">
        <f>IF(BL43=2,0.81,0)</f>
        <v>0.81</v>
      </c>
      <c r="BP43" s="47">
        <f>IF(BL43=3,1.01,0)</f>
        <v>0</v>
      </c>
      <c r="BQ43" s="47">
        <f>IF(BL43=4,1.15,0)</f>
        <v>0</v>
      </c>
      <c r="BR43" s="47">
        <f>IF(BL43=5,1.25,0)</f>
        <v>0</v>
      </c>
      <c r="BS43" s="47">
        <f>SUM(BN43:BR43)*BM43</f>
        <v>0.81</v>
      </c>
      <c r="BT43" s="47">
        <f>(LEN(X43)-LEN(SUBSTITUTE(X43,"T",)))*-0.03</f>
        <v>-0.03</v>
      </c>
      <c r="BU43" s="47">
        <f>(LEN(X43)-LEN(SUBSTITUTE(X43,"Z",)))*0</f>
        <v>0</v>
      </c>
      <c r="BV43" s="47">
        <f>(LEN(X43)-LEN(SUBSTITUTE(X43,"S",)))*0.01</f>
        <v>0.01</v>
      </c>
      <c r="BW43" s="47">
        <f>(LEN(X43)-LEN(SUBSTITUTE(X43,"Y",)))*0.01</f>
        <v>0</v>
      </c>
      <c r="BX43" s="47">
        <f>(LEN(X43)-LEN(SUBSTITUTE(X43,"X",)))*0.01</f>
        <v>0</v>
      </c>
      <c r="BY43" s="47">
        <f>(LEN(X43)-LEN(SUBSTITUTE(X43,"M",)))*0.01</f>
        <v>0</v>
      </c>
      <c r="BZ43" s="47">
        <f>(LEN(X43)-LEN(SUBSTITUTE(X43,"K",)))*0.02</f>
        <v>0</v>
      </c>
      <c r="CA43" s="47">
        <f>(LEN(X43)-LEN(SUBSTITUTE(X43,"D",)))*0.02</f>
        <v>0</v>
      </c>
      <c r="CB43" s="47">
        <f>SUM(BT43:CA43)</f>
        <v>-0.019999999999999997</v>
      </c>
      <c r="CC43" s="47">
        <f>IF(A43=1,0.15,0)</f>
        <v>0</v>
      </c>
      <c r="CD43" s="47">
        <f>SUM(AG43,AN43,AX43,BC43,BS43,CB43,CC43)</f>
        <v>0.79</v>
      </c>
      <c r="CE43" s="56" t="str">
        <f>IF(H43="","",H43)</f>
        <v>S</v>
      </c>
      <c r="CF43" s="47">
        <f>IF(LEN(CE43)-LEN(SUBSTITUTE(CE43,"b",))=0,0,1.05)</f>
        <v>0</v>
      </c>
      <c r="CG43" s="47">
        <f>IF(LEN(CE43)-LEN(SUBSTITUTE(CE43,"f",))=0,0,1.1)</f>
        <v>0</v>
      </c>
      <c r="CH43" s="47">
        <f>IF(LEN(CE43)-LEN(SUBSTITUTE(CE43,"H",))=0,0,0)</f>
        <v>0</v>
      </c>
      <c r="CI43" s="47">
        <f>IF(LEN(CE43)-LEN(SUBSTITUTE(CE43,"dF",))=0,0,0.36)</f>
        <v>0</v>
      </c>
      <c r="CJ43" s="47">
        <f>IF(LEN(CE43)-LEN(SUBSTITUTE(CE43,"tF",))=0,0,0.53)</f>
        <v>0</v>
      </c>
      <c r="CK43" s="56">
        <f>IF(CI43+CJ43=0,1,0)</f>
        <v>1</v>
      </c>
      <c r="CL43" s="47">
        <f>IF(LEN(CE43)-LEN(SUBSTITUTE(CE43,"F",))=0,0,0.19*CK43)</f>
        <v>0</v>
      </c>
      <c r="CM43" s="47">
        <f>(LEN(CE43)-LEN(SUBSTITUTE(CE43,"l",)))*1.09</f>
        <v>0</v>
      </c>
      <c r="CN43" s="47">
        <f>SUM(CF43:CJ43,CL43,CM43)</f>
        <v>0</v>
      </c>
      <c r="CO43" s="71">
        <f>IF(LEN(CE43)-LEN(SUBSTITUTE(CE43,"o",))&gt;0,0,1)</f>
        <v>1</v>
      </c>
      <c r="CP43" s="47">
        <f>IF(LEN(CE43)-LEN(SUBSTITUTE(CE43,"3",))=0,0,1.05)</f>
        <v>0</v>
      </c>
      <c r="CQ43" s="47">
        <f>IF(LEN(CE43)-LEN(SUBSTITUTE(CE43,"5",))=0,0,1.2)</f>
        <v>0</v>
      </c>
      <c r="CR43" s="47">
        <f>IF(LEN(CE43)-LEN(SUBSTITUTE(CE43,"7",))=0,0,1.28)</f>
        <v>0</v>
      </c>
      <c r="CS43" s="47">
        <f>IF(LEN(CE43)-LEN(SUBSTITUTE(CE43,"9",))=0,0,1.37)</f>
        <v>0</v>
      </c>
      <c r="CT43" s="47">
        <f>IF(LEN(CE43)-LEN(SUBSTITUTE(CE43,"10",))=0,0,1.45)</f>
        <v>0</v>
      </c>
      <c r="CU43" s="47">
        <f>SUM(CP43:CT43)*CO43</f>
        <v>0</v>
      </c>
      <c r="CV43" s="71">
        <f>IF(LEN(CE43)-LEN(SUBSTITUTE(CE43,"o",))&gt;0,1,0)</f>
        <v>0</v>
      </c>
      <c r="CW43" s="47">
        <f>IF(LEN(CE43)-LEN(SUBSTITUTE(CE43,"3o",))=0,0,1.07)</f>
        <v>0</v>
      </c>
      <c r="CX43" s="47">
        <f>IF(LEN(CE43)-LEN(SUBSTITUTE(CE43,"5o",))=0,0,1.16)</f>
        <v>0</v>
      </c>
      <c r="CY43" s="47">
        <f>IF(LEN(CE43)-LEN(SUBSTITUTE(CE43,"7o",))=0,0,1.24)</f>
        <v>0</v>
      </c>
      <c r="CZ43" s="47">
        <f>IF(LEN(CE43)-LEN(SUBSTITUTE(CE43,"9o",))=0,0,1.33)</f>
        <v>0</v>
      </c>
      <c r="DA43" s="47">
        <f>IF(LEN(CE43)-LEN(SUBSTITUTE(CE43,"10o",))=0,0,1.41)</f>
        <v>0</v>
      </c>
      <c r="DB43" s="47">
        <f>IF(LEN(CE43)-LEN(SUBSTITUTE(CE43,"A",))=0,0,0)</f>
        <v>0</v>
      </c>
      <c r="DC43" s="47">
        <f>IF(LEN(CE43)-LEN(SUBSTITUTE(CE43,"B",))=0,0,0.04)</f>
        <v>0</v>
      </c>
      <c r="DD43" s="47">
        <f>IF(LEN(CE43)-LEN(SUBSTITUTE(CE43,"C",))=0,0,0.08)</f>
        <v>0</v>
      </c>
      <c r="DE43" s="47">
        <f>SUM(CW43:DD43)*CV43</f>
        <v>0</v>
      </c>
      <c r="DF43" s="47">
        <f>IF(LEN(CE43)-LEN(SUBSTITUTE(CE43,"p",))&lt;2,0,(LEN(CE43)-LEN(SUBSTITUTE(CE43,"p",))-1)*0.03)</f>
        <v>0</v>
      </c>
      <c r="DG43" s="47">
        <f>IF(LEN(CE43)-LEN(SUBSTITUTE(CE43,"g",))=0,0,0.03)</f>
        <v>0</v>
      </c>
      <c r="DH43" s="47">
        <f>IF(LEN(CE43)-LEN(SUBSTITUTE(CE43,"G",))=0,0,0.08)</f>
        <v>0</v>
      </c>
      <c r="DI43" s="47">
        <f>(LEN(CE43)-LEN(SUBSTITUTE(CE43,"-",)))*0.09</f>
        <v>0</v>
      </c>
      <c r="DJ43" s="47">
        <f>SUM(DF43:DI43)</f>
        <v>0</v>
      </c>
      <c r="DK43" s="60">
        <f>LEN(CE43)-LEN(SUBSTITUTE(CE43,"T",))</f>
        <v>0</v>
      </c>
      <c r="DL43" s="60">
        <f>LEN(CE43)-LEN(SUBSTITUTE(CE43,"Z",))</f>
        <v>0</v>
      </c>
      <c r="DM43" s="60">
        <f>LEN(CE43)-LEN(SUBSTITUTE(CE43,"S",))</f>
        <v>1</v>
      </c>
      <c r="DN43" s="60">
        <f>LEN(CE43)-LEN(SUBSTITUTE(CE43,"Y",))</f>
        <v>0</v>
      </c>
      <c r="DO43" s="60">
        <f>LEN(CE43)-LEN(SUBSTITUTE(CE43,"X",))</f>
        <v>0</v>
      </c>
      <c r="DP43" s="60">
        <f>LEN(CE43)-LEN(SUBSTITUTE(CE43,"M",))</f>
        <v>0</v>
      </c>
      <c r="DQ43" s="60">
        <f>LEN(CE43)-LEN(SUBSTITUTE(CE43,"K",))</f>
        <v>0</v>
      </c>
      <c r="DR43" s="60">
        <f>LEN(CE43)-LEN(SUBSTITUTE(CE43,"D",))</f>
        <v>0</v>
      </c>
      <c r="DS43" s="60">
        <f>SUM(DK43:DR43)</f>
        <v>1</v>
      </c>
      <c r="DT43" s="60">
        <f>IF(DS43=0,0,1)</f>
        <v>1</v>
      </c>
      <c r="DU43" s="47">
        <f>IF(DS43=1,0.6,0)</f>
        <v>0.6</v>
      </c>
      <c r="DV43" s="47">
        <f>IF(DS43=2,0.81,0)</f>
        <v>0</v>
      </c>
      <c r="DW43" s="47">
        <f>IF(DS43=3,1.01,0)</f>
        <v>0</v>
      </c>
      <c r="DX43" s="47">
        <f>IF(DS43=4,1.15,0)</f>
        <v>0</v>
      </c>
      <c r="DY43" s="47">
        <f>IF(DS43=5,1.25,0)</f>
        <v>0</v>
      </c>
      <c r="DZ43" s="47">
        <f>SUM(DU43:DY43)*DT43</f>
        <v>0.6</v>
      </c>
      <c r="EA43" s="47">
        <f>(LEN(CE43)-LEN(SUBSTITUTE(CE43,"T",)))*-0.03</f>
        <v>0</v>
      </c>
      <c r="EB43" s="47">
        <f>(LEN(CE43)-LEN(SUBSTITUTE(CE43,"Z",)))*0</f>
        <v>0</v>
      </c>
      <c r="EC43" s="47">
        <f>(LEN(CE43)-LEN(SUBSTITUTE(CE43,"S",)))*0.01</f>
        <v>0.01</v>
      </c>
      <c r="ED43" s="47">
        <f>(LEN(CE43)-LEN(SUBSTITUTE(CE43,"Y",)))*0.01</f>
        <v>0</v>
      </c>
      <c r="EE43" s="47">
        <f>(LEN(CE43)-LEN(SUBSTITUTE(CE43,"X",)))*0.01</f>
        <v>0</v>
      </c>
      <c r="EF43" s="47">
        <f>(LEN(CE43)-LEN(SUBSTITUTE(CE43,"M",)))*0.01</f>
        <v>0</v>
      </c>
      <c r="EG43" s="47">
        <f>(LEN(CE43)-LEN(SUBSTITUTE(CE43,"K",)))*0.02</f>
        <v>0</v>
      </c>
      <c r="EH43" s="47">
        <f>(LEN(CE43)-LEN(SUBSTITUTE(CE43,"D",)))*0.02</f>
        <v>0</v>
      </c>
      <c r="EI43" s="47">
        <f>SUM(EA43:EH43)</f>
        <v>0.01</v>
      </c>
      <c r="EJ43" s="47">
        <f>IF(A43=1,0.15,0)</f>
        <v>0</v>
      </c>
      <c r="EK43" s="47">
        <f>SUM(CN43,CU43,DE43,DJ43,DZ43,EI43,EJ43)</f>
        <v>0.61</v>
      </c>
      <c r="EL43" s="68">
        <f>C43</f>
        <v>27.89</v>
      </c>
      <c r="EM43" s="68">
        <f>SUM(O43:Q43)+R43+S43</f>
        <v>13.020000000000001</v>
      </c>
      <c r="EN43" s="58">
        <f>ROUND(18-(12*C43)/B43,2)</f>
        <v>-1.12</v>
      </c>
      <c r="EO43" s="68">
        <f>IF(EN43&gt;7.5,7.5,IF(EN43&lt;0,0,EN43))</f>
        <v>0</v>
      </c>
      <c r="EP43" s="68">
        <f>SUM(EM43,EO43)</f>
        <v>13.020000000000001</v>
      </c>
    </row>
    <row r="44" spans="1:146" ht="13.5" customHeight="1">
      <c r="A44" s="61"/>
      <c r="B44" s="62">
        <v>17.5</v>
      </c>
      <c r="C44" s="63">
        <v>29.38</v>
      </c>
      <c r="D44" s="64">
        <v>3.5</v>
      </c>
      <c r="E44" s="64">
        <v>1.6</v>
      </c>
      <c r="F44" s="64">
        <v>1.4</v>
      </c>
      <c r="G44" s="65" t="s">
        <v>119</v>
      </c>
      <c r="H44" s="65" t="s">
        <v>107</v>
      </c>
      <c r="I44" s="66"/>
      <c r="J44" s="67">
        <v>29</v>
      </c>
      <c r="K44" s="5" t="s">
        <v>188</v>
      </c>
      <c r="L44" s="5" t="s">
        <v>189</v>
      </c>
      <c r="M44" s="5" t="s">
        <v>171</v>
      </c>
      <c r="N44" s="5" t="s">
        <v>130</v>
      </c>
      <c r="O44" s="68">
        <f>D44</f>
        <v>3.5</v>
      </c>
      <c r="P44" s="69">
        <f>D44</f>
        <v>3.5</v>
      </c>
      <c r="Q44" s="69">
        <f>D44</f>
        <v>3.5</v>
      </c>
      <c r="R44" s="68">
        <f>IF(V44&gt;3.75,3.75,V44)</f>
        <v>1.26</v>
      </c>
      <c r="S44" s="68">
        <f>IF(W44&gt;3.75,3.75,W44)</f>
        <v>0.85</v>
      </c>
      <c r="T44" s="70" t="str">
        <f>G44</f>
        <v>TS</v>
      </c>
      <c r="U44" s="70" t="str">
        <f>H44</f>
        <v>S</v>
      </c>
      <c r="V44" s="58">
        <f>ROUND(E44*CD44,2)</f>
        <v>1.26</v>
      </c>
      <c r="W44" s="58">
        <f>ROUND(F44*EK44,2)</f>
        <v>0.85</v>
      </c>
      <c r="X44" s="56" t="str">
        <f>IF(G44="","",G44)</f>
        <v>TS</v>
      </c>
      <c r="Y44" s="47">
        <f>IF(LEN(X44)-LEN(SUBSTITUTE(X44,"b",))=0,0,1.05)</f>
        <v>0</v>
      </c>
      <c r="Z44" s="47">
        <f>IF(LEN(X44)-LEN(SUBSTITUTE(X44,"f",))=0,0,1.1)</f>
        <v>0</v>
      </c>
      <c r="AA44" s="47">
        <f>IF(LEN(X44)-LEN(SUBSTITUTE(X44,"H",))=0,0,0)</f>
        <v>0</v>
      </c>
      <c r="AB44" s="47">
        <f>IF(LEN(X44)-LEN(SUBSTITUTE(X44,"dF",))=0,0,0.36)</f>
        <v>0</v>
      </c>
      <c r="AC44" s="47">
        <f>IF(LEN(X44)-LEN(SUBSTITUTE(X44,"tF",))=0,0,0.53)</f>
        <v>0</v>
      </c>
      <c r="AD44" s="56">
        <f>IF(AB44+AC44=0,1,0)</f>
        <v>1</v>
      </c>
      <c r="AE44" s="47">
        <f>IF(LEN(X44)-LEN(SUBSTITUTE(X44,"F",))=0,0,0.19*AD44)</f>
        <v>0</v>
      </c>
      <c r="AF44" s="47">
        <f>(LEN(X44)-LEN(SUBSTITUTE(X44,"l",)))*1.09</f>
        <v>0</v>
      </c>
      <c r="AG44" s="47">
        <f>SUM(Y44:AC44,AE44,AF44)</f>
        <v>0</v>
      </c>
      <c r="AH44" s="71">
        <f>IF(LEN(X44)-LEN(SUBSTITUTE(X44,"o",))&gt;0,0,1)</f>
        <v>1</v>
      </c>
      <c r="AI44" s="47">
        <f>IF(LEN(X44)-LEN(SUBSTITUTE(X44,"3",))=0,0,1.05)</f>
        <v>0</v>
      </c>
      <c r="AJ44" s="47">
        <f>IF(LEN(X44)-LEN(SUBSTITUTE(X44,"5",))=0,0,1.2)</f>
        <v>0</v>
      </c>
      <c r="AK44" s="47">
        <f>IF(LEN(X44)-LEN(SUBSTITUTE(X44,"7",))=0,0,1.28)</f>
        <v>0</v>
      </c>
      <c r="AL44" s="47">
        <f>IF(LEN(X44)-LEN(SUBSTITUTE(X44,"9",))=0,0,1.37)</f>
        <v>0</v>
      </c>
      <c r="AM44" s="47">
        <f>IF(LEN(X44)-LEN(SUBSTITUTE(X44,"10",))=0,0,1.45)</f>
        <v>0</v>
      </c>
      <c r="AN44" s="47">
        <f>SUM(AI44:AM44)*AH44</f>
        <v>0</v>
      </c>
      <c r="AO44" s="71">
        <f>IF(LEN(X44)-LEN(SUBSTITUTE(X44,"o",))&gt;0,1,0)</f>
        <v>0</v>
      </c>
      <c r="AP44" s="47">
        <f>IF(LEN(X44)-LEN(SUBSTITUTE(X44,"3o",))=0,0,1.07)</f>
        <v>0</v>
      </c>
      <c r="AQ44" s="47">
        <f>IF(LEN(X44)-LEN(SUBSTITUTE(X44,"5o",))=0,0,1.16)</f>
        <v>0</v>
      </c>
      <c r="AR44" s="47">
        <f>IF(LEN(X44)-LEN(SUBSTITUTE(X44,"7o",))=0,0,1.24)</f>
        <v>0</v>
      </c>
      <c r="AS44" s="47">
        <f>IF(LEN(X44)-LEN(SUBSTITUTE(X44,"9o",))=0,0,1.33)</f>
        <v>0</v>
      </c>
      <c r="AT44" s="47">
        <f>IF(LEN(X44)-LEN(SUBSTITUTE(X44,"10o",))=0,0,1.41)</f>
        <v>0</v>
      </c>
      <c r="AU44" s="47">
        <f>IF(LEN(X44)-LEN(SUBSTITUTE(X44,"A",))=0,0,0)</f>
        <v>0</v>
      </c>
      <c r="AV44" s="47">
        <f>IF(LEN(X44)-LEN(SUBSTITUTE(X44,"B",))=0,0,0.04)</f>
        <v>0</v>
      </c>
      <c r="AW44" s="47">
        <f>IF(LEN(X44)-LEN(SUBSTITUTE(X44,"C",))=0,0,0.08)</f>
        <v>0</v>
      </c>
      <c r="AX44" s="47">
        <f>SUM(AP44:AW44)*AO44</f>
        <v>0</v>
      </c>
      <c r="AY44" s="47">
        <f>IF(LEN(X44)-LEN(SUBSTITUTE(X44,"p",))&lt;2,0,(LEN(X44)-LEN(SUBSTITUTE(X44,"p",))-1)*0.03)</f>
        <v>0</v>
      </c>
      <c r="AZ44" s="47">
        <f>IF(LEN(X44)-LEN(SUBSTITUTE(X44,"g",))=0,0,0.03)</f>
        <v>0</v>
      </c>
      <c r="BA44" s="47">
        <f>IF(LEN(X44)-LEN(SUBSTITUTE(X44,"G",))=0,0,0.08)</f>
        <v>0</v>
      </c>
      <c r="BB44" s="47">
        <f>(LEN(X44)-LEN(SUBSTITUTE(X44,"-",)))*0.09</f>
        <v>0</v>
      </c>
      <c r="BC44" s="47">
        <f>SUM(AY44:BB44)</f>
        <v>0</v>
      </c>
      <c r="BD44" s="60">
        <f>LEN(X44)-LEN(SUBSTITUTE(X44,"T",))</f>
        <v>1</v>
      </c>
      <c r="BE44" s="60">
        <f>LEN(X44)-LEN(SUBSTITUTE(X44,"Z",))</f>
        <v>0</v>
      </c>
      <c r="BF44" s="60">
        <f>LEN(X44)-LEN(SUBSTITUTE(X44,"S",))</f>
        <v>1</v>
      </c>
      <c r="BG44" s="60">
        <f>LEN(X44)-LEN(SUBSTITUTE(X44,"Y",))</f>
        <v>0</v>
      </c>
      <c r="BH44" s="60">
        <f>LEN(X44)-LEN(SUBSTITUTE(X44,"X",))</f>
        <v>0</v>
      </c>
      <c r="BI44" s="60">
        <f>LEN(X44)-LEN(SUBSTITUTE(X44,"M",))</f>
        <v>0</v>
      </c>
      <c r="BJ44" s="60">
        <f>LEN(X44)-LEN(SUBSTITUTE(X44,"K",))</f>
        <v>0</v>
      </c>
      <c r="BK44" s="60">
        <f>LEN(X44)-LEN(SUBSTITUTE(X44,"D",))</f>
        <v>0</v>
      </c>
      <c r="BL44" s="60">
        <f>SUM(BD44:BK44)</f>
        <v>2</v>
      </c>
      <c r="BM44" s="60">
        <f>IF(BL44=0,0,1)</f>
        <v>1</v>
      </c>
      <c r="BN44" s="47">
        <f>IF(BL44=1,0.6,0)</f>
        <v>0</v>
      </c>
      <c r="BO44" s="47">
        <f>IF(BL44=2,0.81,0)</f>
        <v>0.81</v>
      </c>
      <c r="BP44" s="47">
        <f>IF(BL44=3,1.01,0)</f>
        <v>0</v>
      </c>
      <c r="BQ44" s="47">
        <f>IF(BL44=4,1.15,0)</f>
        <v>0</v>
      </c>
      <c r="BR44" s="47">
        <f>IF(BL44=5,1.25,0)</f>
        <v>0</v>
      </c>
      <c r="BS44" s="47">
        <f>SUM(BN44:BR44)*BM44</f>
        <v>0.81</v>
      </c>
      <c r="BT44" s="47">
        <f>(LEN(X44)-LEN(SUBSTITUTE(X44,"T",)))*-0.03</f>
        <v>-0.03</v>
      </c>
      <c r="BU44" s="47">
        <f>(LEN(X44)-LEN(SUBSTITUTE(X44,"Z",)))*0</f>
        <v>0</v>
      </c>
      <c r="BV44" s="47">
        <f>(LEN(X44)-LEN(SUBSTITUTE(X44,"S",)))*0.01</f>
        <v>0.01</v>
      </c>
      <c r="BW44" s="47">
        <f>(LEN(X44)-LEN(SUBSTITUTE(X44,"Y",)))*0.01</f>
        <v>0</v>
      </c>
      <c r="BX44" s="47">
        <f>(LEN(X44)-LEN(SUBSTITUTE(X44,"X",)))*0.01</f>
        <v>0</v>
      </c>
      <c r="BY44" s="47">
        <f>(LEN(X44)-LEN(SUBSTITUTE(X44,"M",)))*0.01</f>
        <v>0</v>
      </c>
      <c r="BZ44" s="47">
        <f>(LEN(X44)-LEN(SUBSTITUTE(X44,"K",)))*0.02</f>
        <v>0</v>
      </c>
      <c r="CA44" s="47">
        <f>(LEN(X44)-LEN(SUBSTITUTE(X44,"D",)))*0.02</f>
        <v>0</v>
      </c>
      <c r="CB44" s="47">
        <f>SUM(BT44:CA44)</f>
        <v>-0.019999999999999997</v>
      </c>
      <c r="CC44" s="47">
        <f>IF(A44=1,0.15,0)</f>
        <v>0</v>
      </c>
      <c r="CD44" s="47">
        <f>SUM(AG44,AN44,AX44,BC44,BS44,CB44,CC44)</f>
        <v>0.79</v>
      </c>
      <c r="CE44" s="56" t="str">
        <f>IF(H44="","",H44)</f>
        <v>S</v>
      </c>
      <c r="CF44" s="47">
        <f>IF(LEN(CE44)-LEN(SUBSTITUTE(CE44,"b",))=0,0,1.05)</f>
        <v>0</v>
      </c>
      <c r="CG44" s="47">
        <f>IF(LEN(CE44)-LEN(SUBSTITUTE(CE44,"f",))=0,0,1.1)</f>
        <v>0</v>
      </c>
      <c r="CH44" s="47">
        <f>IF(LEN(CE44)-LEN(SUBSTITUTE(CE44,"H",))=0,0,0)</f>
        <v>0</v>
      </c>
      <c r="CI44" s="47">
        <f>IF(LEN(CE44)-LEN(SUBSTITUTE(CE44,"dF",))=0,0,0.36)</f>
        <v>0</v>
      </c>
      <c r="CJ44" s="47">
        <f>IF(LEN(CE44)-LEN(SUBSTITUTE(CE44,"tF",))=0,0,0.53)</f>
        <v>0</v>
      </c>
      <c r="CK44" s="56">
        <f>IF(CI44+CJ44=0,1,0)</f>
        <v>1</v>
      </c>
      <c r="CL44" s="47">
        <f>IF(LEN(CE44)-LEN(SUBSTITUTE(CE44,"F",))=0,0,0.19*CK44)</f>
        <v>0</v>
      </c>
      <c r="CM44" s="47">
        <f>(LEN(CE44)-LEN(SUBSTITUTE(CE44,"l",)))*1.09</f>
        <v>0</v>
      </c>
      <c r="CN44" s="47">
        <f>SUM(CF44:CJ44,CL44,CM44)</f>
        <v>0</v>
      </c>
      <c r="CO44" s="71">
        <f>IF(LEN(CE44)-LEN(SUBSTITUTE(CE44,"o",))&gt;0,0,1)</f>
        <v>1</v>
      </c>
      <c r="CP44" s="47">
        <f>IF(LEN(CE44)-LEN(SUBSTITUTE(CE44,"3",))=0,0,1.05)</f>
        <v>0</v>
      </c>
      <c r="CQ44" s="47">
        <f>IF(LEN(CE44)-LEN(SUBSTITUTE(CE44,"5",))=0,0,1.2)</f>
        <v>0</v>
      </c>
      <c r="CR44" s="47">
        <f>IF(LEN(CE44)-LEN(SUBSTITUTE(CE44,"7",))=0,0,1.28)</f>
        <v>0</v>
      </c>
      <c r="CS44" s="47">
        <f>IF(LEN(CE44)-LEN(SUBSTITUTE(CE44,"9",))=0,0,1.37)</f>
        <v>0</v>
      </c>
      <c r="CT44" s="47">
        <f>IF(LEN(CE44)-LEN(SUBSTITUTE(CE44,"10",))=0,0,1.45)</f>
        <v>0</v>
      </c>
      <c r="CU44" s="47">
        <f>SUM(CP44:CT44)*CO44</f>
        <v>0</v>
      </c>
      <c r="CV44" s="71">
        <f>IF(LEN(CE44)-LEN(SUBSTITUTE(CE44,"o",))&gt;0,1,0)</f>
        <v>0</v>
      </c>
      <c r="CW44" s="47">
        <f>IF(LEN(CE44)-LEN(SUBSTITUTE(CE44,"3o",))=0,0,1.07)</f>
        <v>0</v>
      </c>
      <c r="CX44" s="47">
        <f>IF(LEN(CE44)-LEN(SUBSTITUTE(CE44,"5o",))=0,0,1.16)</f>
        <v>0</v>
      </c>
      <c r="CY44" s="47">
        <f>IF(LEN(CE44)-LEN(SUBSTITUTE(CE44,"7o",))=0,0,1.24)</f>
        <v>0</v>
      </c>
      <c r="CZ44" s="47">
        <f>IF(LEN(CE44)-LEN(SUBSTITUTE(CE44,"9o",))=0,0,1.33)</f>
        <v>0</v>
      </c>
      <c r="DA44" s="47">
        <f>IF(LEN(CE44)-LEN(SUBSTITUTE(CE44,"10o",))=0,0,1.41)</f>
        <v>0</v>
      </c>
      <c r="DB44" s="47">
        <f>IF(LEN(CE44)-LEN(SUBSTITUTE(CE44,"A",))=0,0,0)</f>
        <v>0</v>
      </c>
      <c r="DC44" s="47">
        <f>IF(LEN(CE44)-LEN(SUBSTITUTE(CE44,"B",))=0,0,0.04)</f>
        <v>0</v>
      </c>
      <c r="DD44" s="47">
        <f>IF(LEN(CE44)-LEN(SUBSTITUTE(CE44,"C",))=0,0,0.08)</f>
        <v>0</v>
      </c>
      <c r="DE44" s="47">
        <f>SUM(CW44:DD44)*CV44</f>
        <v>0</v>
      </c>
      <c r="DF44" s="47">
        <f>IF(LEN(CE44)-LEN(SUBSTITUTE(CE44,"p",))&lt;2,0,(LEN(CE44)-LEN(SUBSTITUTE(CE44,"p",))-1)*0.03)</f>
        <v>0</v>
      </c>
      <c r="DG44" s="47">
        <f>IF(LEN(CE44)-LEN(SUBSTITUTE(CE44,"g",))=0,0,0.03)</f>
        <v>0</v>
      </c>
      <c r="DH44" s="47">
        <f>IF(LEN(CE44)-LEN(SUBSTITUTE(CE44,"G",))=0,0,0.08)</f>
        <v>0</v>
      </c>
      <c r="DI44" s="47">
        <f>(LEN(CE44)-LEN(SUBSTITUTE(CE44,"-",)))*0.09</f>
        <v>0</v>
      </c>
      <c r="DJ44" s="47">
        <f>SUM(DF44:DI44)</f>
        <v>0</v>
      </c>
      <c r="DK44" s="60">
        <f>LEN(CE44)-LEN(SUBSTITUTE(CE44,"T",))</f>
        <v>0</v>
      </c>
      <c r="DL44" s="60">
        <f>LEN(CE44)-LEN(SUBSTITUTE(CE44,"Z",))</f>
        <v>0</v>
      </c>
      <c r="DM44" s="60">
        <f>LEN(CE44)-LEN(SUBSTITUTE(CE44,"S",))</f>
        <v>1</v>
      </c>
      <c r="DN44" s="60">
        <f>LEN(CE44)-LEN(SUBSTITUTE(CE44,"Y",))</f>
        <v>0</v>
      </c>
      <c r="DO44" s="60">
        <f>LEN(CE44)-LEN(SUBSTITUTE(CE44,"X",))</f>
        <v>0</v>
      </c>
      <c r="DP44" s="60">
        <f>LEN(CE44)-LEN(SUBSTITUTE(CE44,"M",))</f>
        <v>0</v>
      </c>
      <c r="DQ44" s="60">
        <f>LEN(CE44)-LEN(SUBSTITUTE(CE44,"K",))</f>
        <v>0</v>
      </c>
      <c r="DR44" s="60">
        <f>LEN(CE44)-LEN(SUBSTITUTE(CE44,"D",))</f>
        <v>0</v>
      </c>
      <c r="DS44" s="60">
        <f>SUM(DK44:DR44)</f>
        <v>1</v>
      </c>
      <c r="DT44" s="60">
        <f>IF(DS44=0,0,1)</f>
        <v>1</v>
      </c>
      <c r="DU44" s="47">
        <f>IF(DS44=1,0.6,0)</f>
        <v>0.6</v>
      </c>
      <c r="DV44" s="47">
        <f>IF(DS44=2,0.81,0)</f>
        <v>0</v>
      </c>
      <c r="DW44" s="47">
        <f>IF(DS44=3,1.01,0)</f>
        <v>0</v>
      </c>
      <c r="DX44" s="47">
        <f>IF(DS44=4,1.15,0)</f>
        <v>0</v>
      </c>
      <c r="DY44" s="47">
        <f>IF(DS44=5,1.25,0)</f>
        <v>0</v>
      </c>
      <c r="DZ44" s="47">
        <f>SUM(DU44:DY44)*DT44</f>
        <v>0.6</v>
      </c>
      <c r="EA44" s="47">
        <f>(LEN(CE44)-LEN(SUBSTITUTE(CE44,"T",)))*-0.03</f>
        <v>0</v>
      </c>
      <c r="EB44" s="47">
        <f>(LEN(CE44)-LEN(SUBSTITUTE(CE44,"Z",)))*0</f>
        <v>0</v>
      </c>
      <c r="EC44" s="47">
        <f>(LEN(CE44)-LEN(SUBSTITUTE(CE44,"S",)))*0.01</f>
        <v>0.01</v>
      </c>
      <c r="ED44" s="47">
        <f>(LEN(CE44)-LEN(SUBSTITUTE(CE44,"Y",)))*0.01</f>
        <v>0</v>
      </c>
      <c r="EE44" s="47">
        <f>(LEN(CE44)-LEN(SUBSTITUTE(CE44,"X",)))*0.01</f>
        <v>0</v>
      </c>
      <c r="EF44" s="47">
        <f>(LEN(CE44)-LEN(SUBSTITUTE(CE44,"M",)))*0.01</f>
        <v>0</v>
      </c>
      <c r="EG44" s="47">
        <f>(LEN(CE44)-LEN(SUBSTITUTE(CE44,"K",)))*0.02</f>
        <v>0</v>
      </c>
      <c r="EH44" s="47">
        <f>(LEN(CE44)-LEN(SUBSTITUTE(CE44,"D",)))*0.02</f>
        <v>0</v>
      </c>
      <c r="EI44" s="47">
        <f>SUM(EA44:EH44)</f>
        <v>0.01</v>
      </c>
      <c r="EJ44" s="47">
        <f>IF(A44=1,0.15,0)</f>
        <v>0</v>
      </c>
      <c r="EK44" s="47">
        <f>SUM(CN44,CU44,DE44,DJ44,DZ44,EI44,EJ44)</f>
        <v>0.61</v>
      </c>
      <c r="EL44" s="68">
        <f>C44</f>
        <v>29.38</v>
      </c>
      <c r="EM44" s="68">
        <f>SUM(O44:Q44)+R44+S44</f>
        <v>12.61</v>
      </c>
      <c r="EN44" s="58">
        <f>ROUND(18-(12*C44)/B44,2)</f>
        <v>-2.15</v>
      </c>
      <c r="EO44" s="68">
        <f>IF(EN44&gt;7.5,7.5,IF(EN44&lt;0,0,EN44))</f>
        <v>0</v>
      </c>
      <c r="EP44" s="68">
        <f>SUM(EM44,EO44)</f>
        <v>12.61</v>
      </c>
    </row>
    <row r="45" spans="1:146" ht="13.5" customHeight="1">
      <c r="A45" s="61"/>
      <c r="B45" s="62">
        <v>17.5</v>
      </c>
      <c r="C45" s="63">
        <v>30.59</v>
      </c>
      <c r="D45" s="64">
        <v>3.4</v>
      </c>
      <c r="E45" s="64">
        <v>1.9</v>
      </c>
      <c r="F45" s="64">
        <v>1.7</v>
      </c>
      <c r="G45" s="65" t="s">
        <v>107</v>
      </c>
      <c r="H45" s="65" t="s">
        <v>111</v>
      </c>
      <c r="I45" s="66"/>
      <c r="J45" s="67">
        <v>30</v>
      </c>
      <c r="K45" s="5" t="s">
        <v>190</v>
      </c>
      <c r="L45" s="5" t="s">
        <v>191</v>
      </c>
      <c r="M45" s="5" t="s">
        <v>129</v>
      </c>
      <c r="N45" s="5"/>
      <c r="O45" s="68">
        <f>D45</f>
        <v>3.4</v>
      </c>
      <c r="P45" s="69">
        <f>D45</f>
        <v>3.4</v>
      </c>
      <c r="Q45" s="69">
        <f>D45</f>
        <v>3.4</v>
      </c>
      <c r="R45" s="68">
        <f>IF(V45&gt;3.75,3.75,V45)</f>
        <v>1.16</v>
      </c>
      <c r="S45" s="68">
        <f>IF(W45&gt;3.75,3.75,W45)</f>
        <v>1.05</v>
      </c>
      <c r="T45" s="70" t="str">
        <f>G45</f>
        <v>S</v>
      </c>
      <c r="U45" s="70" t="str">
        <f>H45</f>
        <v>K</v>
      </c>
      <c r="V45" s="58">
        <f>ROUND(E45*CD45,2)</f>
        <v>1.16</v>
      </c>
      <c r="W45" s="58">
        <f>ROUND(F45*EK45,2)</f>
        <v>1.05</v>
      </c>
      <c r="X45" s="56" t="str">
        <f>IF(G45="","",G45)</f>
        <v>S</v>
      </c>
      <c r="Y45" s="47">
        <f>IF(LEN(X45)-LEN(SUBSTITUTE(X45,"b",))=0,0,1.05)</f>
        <v>0</v>
      </c>
      <c r="Z45" s="47">
        <f>IF(LEN(X45)-LEN(SUBSTITUTE(X45,"f",))=0,0,1.1)</f>
        <v>0</v>
      </c>
      <c r="AA45" s="47">
        <f>IF(LEN(X45)-LEN(SUBSTITUTE(X45,"H",))=0,0,0)</f>
        <v>0</v>
      </c>
      <c r="AB45" s="47">
        <f>IF(LEN(X45)-LEN(SUBSTITUTE(X45,"dF",))=0,0,0.36)</f>
        <v>0</v>
      </c>
      <c r="AC45" s="47">
        <f>IF(LEN(X45)-LEN(SUBSTITUTE(X45,"tF",))=0,0,0.53)</f>
        <v>0</v>
      </c>
      <c r="AD45" s="56">
        <f>IF(AB45+AC45=0,1,0)</f>
        <v>1</v>
      </c>
      <c r="AE45" s="47">
        <f>IF(LEN(X45)-LEN(SUBSTITUTE(X45,"F",))=0,0,0.19*AD45)</f>
        <v>0</v>
      </c>
      <c r="AF45" s="47">
        <f>(LEN(X45)-LEN(SUBSTITUTE(X45,"l",)))*1.09</f>
        <v>0</v>
      </c>
      <c r="AG45" s="47">
        <f>SUM(Y45:AC45,AE45,AF45)</f>
        <v>0</v>
      </c>
      <c r="AH45" s="71">
        <f>IF(LEN(X45)-LEN(SUBSTITUTE(X45,"o",))&gt;0,0,1)</f>
        <v>1</v>
      </c>
      <c r="AI45" s="47">
        <f>IF(LEN(X45)-LEN(SUBSTITUTE(X45,"3",))=0,0,1.05)</f>
        <v>0</v>
      </c>
      <c r="AJ45" s="47">
        <f>IF(LEN(X45)-LEN(SUBSTITUTE(X45,"5",))=0,0,1.2)</f>
        <v>0</v>
      </c>
      <c r="AK45" s="47">
        <f>IF(LEN(X45)-LEN(SUBSTITUTE(X45,"7",))=0,0,1.28)</f>
        <v>0</v>
      </c>
      <c r="AL45" s="47">
        <f>IF(LEN(X45)-LEN(SUBSTITUTE(X45,"9",))=0,0,1.37)</f>
        <v>0</v>
      </c>
      <c r="AM45" s="47">
        <f>IF(LEN(X45)-LEN(SUBSTITUTE(X45,"10",))=0,0,1.45)</f>
        <v>0</v>
      </c>
      <c r="AN45" s="47">
        <f>SUM(AI45:AM45)*AH45</f>
        <v>0</v>
      </c>
      <c r="AO45" s="71">
        <f>IF(LEN(X45)-LEN(SUBSTITUTE(X45,"o",))&gt;0,1,0)</f>
        <v>0</v>
      </c>
      <c r="AP45" s="47">
        <f>IF(LEN(X45)-LEN(SUBSTITUTE(X45,"3o",))=0,0,1.07)</f>
        <v>0</v>
      </c>
      <c r="AQ45" s="47">
        <f>IF(LEN(X45)-LEN(SUBSTITUTE(X45,"5o",))=0,0,1.16)</f>
        <v>0</v>
      </c>
      <c r="AR45" s="47">
        <f>IF(LEN(X45)-LEN(SUBSTITUTE(X45,"7o",))=0,0,1.24)</f>
        <v>0</v>
      </c>
      <c r="AS45" s="47">
        <f>IF(LEN(X45)-LEN(SUBSTITUTE(X45,"9o",))=0,0,1.33)</f>
        <v>0</v>
      </c>
      <c r="AT45" s="47">
        <f>IF(LEN(X45)-LEN(SUBSTITUTE(X45,"10o",))=0,0,1.41)</f>
        <v>0</v>
      </c>
      <c r="AU45" s="47">
        <f>IF(LEN(X45)-LEN(SUBSTITUTE(X45,"A",))=0,0,0)</f>
        <v>0</v>
      </c>
      <c r="AV45" s="47">
        <f>IF(LEN(X45)-LEN(SUBSTITUTE(X45,"B",))=0,0,0.04)</f>
        <v>0</v>
      </c>
      <c r="AW45" s="47">
        <f>IF(LEN(X45)-LEN(SUBSTITUTE(X45,"C",))=0,0,0.08)</f>
        <v>0</v>
      </c>
      <c r="AX45" s="47">
        <f>SUM(AP45:AW45)*AO45</f>
        <v>0</v>
      </c>
      <c r="AY45" s="47">
        <f>IF(LEN(X45)-LEN(SUBSTITUTE(X45,"p",))&lt;2,0,(LEN(X45)-LEN(SUBSTITUTE(X45,"p",))-1)*0.03)</f>
        <v>0</v>
      </c>
      <c r="AZ45" s="47">
        <f>IF(LEN(X45)-LEN(SUBSTITUTE(X45,"g",))=0,0,0.03)</f>
        <v>0</v>
      </c>
      <c r="BA45" s="47">
        <f>IF(LEN(X45)-LEN(SUBSTITUTE(X45,"G",))=0,0,0.08)</f>
        <v>0</v>
      </c>
      <c r="BB45" s="47">
        <f>(LEN(X45)-LEN(SUBSTITUTE(X45,"-",)))*0.09</f>
        <v>0</v>
      </c>
      <c r="BC45" s="47">
        <f>SUM(AY45:BB45)</f>
        <v>0</v>
      </c>
      <c r="BD45" s="60">
        <f>LEN(X45)-LEN(SUBSTITUTE(X45,"T",))</f>
        <v>0</v>
      </c>
      <c r="BE45" s="60">
        <f>LEN(X45)-LEN(SUBSTITUTE(X45,"Z",))</f>
        <v>0</v>
      </c>
      <c r="BF45" s="60">
        <f>LEN(X45)-LEN(SUBSTITUTE(X45,"S",))</f>
        <v>1</v>
      </c>
      <c r="BG45" s="60">
        <f>LEN(X45)-LEN(SUBSTITUTE(X45,"Y",))</f>
        <v>0</v>
      </c>
      <c r="BH45" s="60">
        <f>LEN(X45)-LEN(SUBSTITUTE(X45,"X",))</f>
        <v>0</v>
      </c>
      <c r="BI45" s="60">
        <f>LEN(X45)-LEN(SUBSTITUTE(X45,"M",))</f>
        <v>0</v>
      </c>
      <c r="BJ45" s="60">
        <f>LEN(X45)-LEN(SUBSTITUTE(X45,"K",))</f>
        <v>0</v>
      </c>
      <c r="BK45" s="60">
        <f>LEN(X45)-LEN(SUBSTITUTE(X45,"D",))</f>
        <v>0</v>
      </c>
      <c r="BL45" s="60">
        <f>SUM(BD45:BK45)</f>
        <v>1</v>
      </c>
      <c r="BM45" s="60">
        <f>IF(BL45=0,0,1)</f>
        <v>1</v>
      </c>
      <c r="BN45" s="47">
        <f>IF(BL45=1,0.6,0)</f>
        <v>0.6</v>
      </c>
      <c r="BO45" s="47">
        <f>IF(BL45=2,0.81,0)</f>
        <v>0</v>
      </c>
      <c r="BP45" s="47">
        <f>IF(BL45=3,1.01,0)</f>
        <v>0</v>
      </c>
      <c r="BQ45" s="47">
        <f>IF(BL45=4,1.15,0)</f>
        <v>0</v>
      </c>
      <c r="BR45" s="47">
        <f>IF(BL45=5,1.25,0)</f>
        <v>0</v>
      </c>
      <c r="BS45" s="47">
        <f>SUM(BN45:BR45)*BM45</f>
        <v>0.6</v>
      </c>
      <c r="BT45" s="47">
        <f>(LEN(X45)-LEN(SUBSTITUTE(X45,"T",)))*-0.03</f>
        <v>0</v>
      </c>
      <c r="BU45" s="47">
        <f>(LEN(X45)-LEN(SUBSTITUTE(X45,"Z",)))*0</f>
        <v>0</v>
      </c>
      <c r="BV45" s="47">
        <f>(LEN(X45)-LEN(SUBSTITUTE(X45,"S",)))*0.01</f>
        <v>0.01</v>
      </c>
      <c r="BW45" s="47">
        <f>(LEN(X45)-LEN(SUBSTITUTE(X45,"Y",)))*0.01</f>
        <v>0</v>
      </c>
      <c r="BX45" s="47">
        <f>(LEN(X45)-LEN(SUBSTITUTE(X45,"X",)))*0.01</f>
        <v>0</v>
      </c>
      <c r="BY45" s="47">
        <f>(LEN(X45)-LEN(SUBSTITUTE(X45,"M",)))*0.01</f>
        <v>0</v>
      </c>
      <c r="BZ45" s="47">
        <f>(LEN(X45)-LEN(SUBSTITUTE(X45,"K",)))*0.02</f>
        <v>0</v>
      </c>
      <c r="CA45" s="47">
        <f>(LEN(X45)-LEN(SUBSTITUTE(X45,"D",)))*0.02</f>
        <v>0</v>
      </c>
      <c r="CB45" s="47">
        <f>SUM(BT45:CA45)</f>
        <v>0.01</v>
      </c>
      <c r="CC45" s="47">
        <f>IF(A45=1,0.15,0)</f>
        <v>0</v>
      </c>
      <c r="CD45" s="47">
        <f>SUM(AG45,AN45,AX45,BC45,BS45,CB45,CC45)</f>
        <v>0.61</v>
      </c>
      <c r="CE45" s="56" t="str">
        <f>IF(H45="","",H45)</f>
        <v>K</v>
      </c>
      <c r="CF45" s="47">
        <f>IF(LEN(CE45)-LEN(SUBSTITUTE(CE45,"b",))=0,0,1.05)</f>
        <v>0</v>
      </c>
      <c r="CG45" s="47">
        <f>IF(LEN(CE45)-LEN(SUBSTITUTE(CE45,"f",))=0,0,1.1)</f>
        <v>0</v>
      </c>
      <c r="CH45" s="47">
        <f>IF(LEN(CE45)-LEN(SUBSTITUTE(CE45,"H",))=0,0,0)</f>
        <v>0</v>
      </c>
      <c r="CI45" s="47">
        <f>IF(LEN(CE45)-LEN(SUBSTITUTE(CE45,"dF",))=0,0,0.36)</f>
        <v>0</v>
      </c>
      <c r="CJ45" s="47">
        <f>IF(LEN(CE45)-LEN(SUBSTITUTE(CE45,"tF",))=0,0,0.53)</f>
        <v>0</v>
      </c>
      <c r="CK45" s="56">
        <f>IF(CI45+CJ45=0,1,0)</f>
        <v>1</v>
      </c>
      <c r="CL45" s="47">
        <f>IF(LEN(CE45)-LEN(SUBSTITUTE(CE45,"F",))=0,0,0.19*CK45)</f>
        <v>0</v>
      </c>
      <c r="CM45" s="47">
        <f>(LEN(CE45)-LEN(SUBSTITUTE(CE45,"l",)))*1.09</f>
        <v>0</v>
      </c>
      <c r="CN45" s="47">
        <f>SUM(CF45:CJ45,CL45,CM45)</f>
        <v>0</v>
      </c>
      <c r="CO45" s="71">
        <f>IF(LEN(CE45)-LEN(SUBSTITUTE(CE45,"o",))&gt;0,0,1)</f>
        <v>1</v>
      </c>
      <c r="CP45" s="47">
        <f>IF(LEN(CE45)-LEN(SUBSTITUTE(CE45,"3",))=0,0,1.05)</f>
        <v>0</v>
      </c>
      <c r="CQ45" s="47">
        <f>IF(LEN(CE45)-LEN(SUBSTITUTE(CE45,"5",))=0,0,1.2)</f>
        <v>0</v>
      </c>
      <c r="CR45" s="47">
        <f>IF(LEN(CE45)-LEN(SUBSTITUTE(CE45,"7",))=0,0,1.28)</f>
        <v>0</v>
      </c>
      <c r="CS45" s="47">
        <f>IF(LEN(CE45)-LEN(SUBSTITUTE(CE45,"9",))=0,0,1.37)</f>
        <v>0</v>
      </c>
      <c r="CT45" s="47">
        <f>IF(LEN(CE45)-LEN(SUBSTITUTE(CE45,"10",))=0,0,1.45)</f>
        <v>0</v>
      </c>
      <c r="CU45" s="47">
        <f>SUM(CP45:CT45)*CO45</f>
        <v>0</v>
      </c>
      <c r="CV45" s="71">
        <f>IF(LEN(CE45)-LEN(SUBSTITUTE(CE45,"o",))&gt;0,1,0)</f>
        <v>0</v>
      </c>
      <c r="CW45" s="47">
        <f>IF(LEN(CE45)-LEN(SUBSTITUTE(CE45,"3o",))=0,0,1.07)</f>
        <v>0</v>
      </c>
      <c r="CX45" s="47">
        <f>IF(LEN(CE45)-LEN(SUBSTITUTE(CE45,"5o",))=0,0,1.16)</f>
        <v>0</v>
      </c>
      <c r="CY45" s="47">
        <f>IF(LEN(CE45)-LEN(SUBSTITUTE(CE45,"7o",))=0,0,1.24)</f>
        <v>0</v>
      </c>
      <c r="CZ45" s="47">
        <f>IF(LEN(CE45)-LEN(SUBSTITUTE(CE45,"9o",))=0,0,1.33)</f>
        <v>0</v>
      </c>
      <c r="DA45" s="47">
        <f>IF(LEN(CE45)-LEN(SUBSTITUTE(CE45,"10o",))=0,0,1.41)</f>
        <v>0</v>
      </c>
      <c r="DB45" s="47">
        <f>IF(LEN(CE45)-LEN(SUBSTITUTE(CE45,"A",))=0,0,0)</f>
        <v>0</v>
      </c>
      <c r="DC45" s="47">
        <f>IF(LEN(CE45)-LEN(SUBSTITUTE(CE45,"B",))=0,0,0.04)</f>
        <v>0</v>
      </c>
      <c r="DD45" s="47">
        <f>IF(LEN(CE45)-LEN(SUBSTITUTE(CE45,"C",))=0,0,0.08)</f>
        <v>0</v>
      </c>
      <c r="DE45" s="47">
        <f>SUM(CW45:DD45)*CV45</f>
        <v>0</v>
      </c>
      <c r="DF45" s="47">
        <f>IF(LEN(CE45)-LEN(SUBSTITUTE(CE45,"p",))&lt;2,0,(LEN(CE45)-LEN(SUBSTITUTE(CE45,"p",))-1)*0.03)</f>
        <v>0</v>
      </c>
      <c r="DG45" s="47">
        <f>IF(LEN(CE45)-LEN(SUBSTITUTE(CE45,"g",))=0,0,0.03)</f>
        <v>0</v>
      </c>
      <c r="DH45" s="47">
        <f>IF(LEN(CE45)-LEN(SUBSTITUTE(CE45,"G",))=0,0,0.08)</f>
        <v>0</v>
      </c>
      <c r="DI45" s="47">
        <f>(LEN(CE45)-LEN(SUBSTITUTE(CE45,"-",)))*0.09</f>
        <v>0</v>
      </c>
      <c r="DJ45" s="47">
        <f>SUM(DF45:DI45)</f>
        <v>0</v>
      </c>
      <c r="DK45" s="60">
        <f>LEN(CE45)-LEN(SUBSTITUTE(CE45,"T",))</f>
        <v>0</v>
      </c>
      <c r="DL45" s="60">
        <f>LEN(CE45)-LEN(SUBSTITUTE(CE45,"Z",))</f>
        <v>0</v>
      </c>
      <c r="DM45" s="60">
        <f>LEN(CE45)-LEN(SUBSTITUTE(CE45,"S",))</f>
        <v>0</v>
      </c>
      <c r="DN45" s="60">
        <f>LEN(CE45)-LEN(SUBSTITUTE(CE45,"Y",))</f>
        <v>0</v>
      </c>
      <c r="DO45" s="60">
        <f>LEN(CE45)-LEN(SUBSTITUTE(CE45,"X",))</f>
        <v>0</v>
      </c>
      <c r="DP45" s="60">
        <f>LEN(CE45)-LEN(SUBSTITUTE(CE45,"M",))</f>
        <v>0</v>
      </c>
      <c r="DQ45" s="60">
        <f>LEN(CE45)-LEN(SUBSTITUTE(CE45,"K",))</f>
        <v>1</v>
      </c>
      <c r="DR45" s="60">
        <f>LEN(CE45)-LEN(SUBSTITUTE(CE45,"D",))</f>
        <v>0</v>
      </c>
      <c r="DS45" s="60">
        <f>SUM(DK45:DR45)</f>
        <v>1</v>
      </c>
      <c r="DT45" s="60">
        <f>IF(DS45=0,0,1)</f>
        <v>1</v>
      </c>
      <c r="DU45" s="47">
        <f>IF(DS45=1,0.6,0)</f>
        <v>0.6</v>
      </c>
      <c r="DV45" s="47">
        <f>IF(DS45=2,0.81,0)</f>
        <v>0</v>
      </c>
      <c r="DW45" s="47">
        <f>IF(DS45=3,1.01,0)</f>
        <v>0</v>
      </c>
      <c r="DX45" s="47">
        <f>IF(DS45=4,1.15,0)</f>
        <v>0</v>
      </c>
      <c r="DY45" s="47">
        <f>IF(DS45=5,1.25,0)</f>
        <v>0</v>
      </c>
      <c r="DZ45" s="47">
        <f>SUM(DU45:DY45)*DT45</f>
        <v>0.6</v>
      </c>
      <c r="EA45" s="47">
        <f>(LEN(CE45)-LEN(SUBSTITUTE(CE45,"T",)))*-0.03</f>
        <v>0</v>
      </c>
      <c r="EB45" s="47">
        <f>(LEN(CE45)-LEN(SUBSTITUTE(CE45,"Z",)))*0</f>
        <v>0</v>
      </c>
      <c r="EC45" s="47">
        <f>(LEN(CE45)-LEN(SUBSTITUTE(CE45,"S",)))*0.01</f>
        <v>0</v>
      </c>
      <c r="ED45" s="47">
        <f>(LEN(CE45)-LEN(SUBSTITUTE(CE45,"Y",)))*0.01</f>
        <v>0</v>
      </c>
      <c r="EE45" s="47">
        <f>(LEN(CE45)-LEN(SUBSTITUTE(CE45,"X",)))*0.01</f>
        <v>0</v>
      </c>
      <c r="EF45" s="47">
        <f>(LEN(CE45)-LEN(SUBSTITUTE(CE45,"M",)))*0.01</f>
        <v>0</v>
      </c>
      <c r="EG45" s="47">
        <f>(LEN(CE45)-LEN(SUBSTITUTE(CE45,"K",)))*0.02</f>
        <v>0.02</v>
      </c>
      <c r="EH45" s="47">
        <f>(LEN(CE45)-LEN(SUBSTITUTE(CE45,"D",)))*0.02</f>
        <v>0</v>
      </c>
      <c r="EI45" s="47">
        <f>SUM(EA45:EH45)</f>
        <v>0.02</v>
      </c>
      <c r="EJ45" s="47">
        <f>IF(A45=1,0.15,0)</f>
        <v>0</v>
      </c>
      <c r="EK45" s="47">
        <f>SUM(CN45,CU45,DE45,DJ45,DZ45,EI45,EJ45)</f>
        <v>0.62</v>
      </c>
      <c r="EL45" s="68">
        <f>C45</f>
        <v>30.59</v>
      </c>
      <c r="EM45" s="68">
        <f>SUM(O45:Q45)+R45+S45</f>
        <v>12.41</v>
      </c>
      <c r="EN45" s="58">
        <f>ROUND(18-(12*C45)/B45,2)</f>
        <v>-2.98</v>
      </c>
      <c r="EO45" s="68">
        <f>IF(EN45&gt;7.5,7.5,IF(EN45&lt;0,0,EN45))</f>
        <v>0</v>
      </c>
      <c r="EP45" s="68">
        <f>SUM(EM45,EO45)</f>
        <v>12.41</v>
      </c>
    </row>
    <row r="46" spans="1:146" ht="13.5" customHeight="1">
      <c r="A46" s="61"/>
      <c r="B46" s="62">
        <v>17.5</v>
      </c>
      <c r="C46" s="63">
        <v>27.5</v>
      </c>
      <c r="D46" s="64">
        <v>3.9</v>
      </c>
      <c r="E46" s="64"/>
      <c r="F46" s="64"/>
      <c r="G46" s="65"/>
      <c r="H46" s="65"/>
      <c r="I46" s="66"/>
      <c r="J46" s="67">
        <v>31</v>
      </c>
      <c r="K46" s="5" t="s">
        <v>192</v>
      </c>
      <c r="L46" s="5" t="s">
        <v>193</v>
      </c>
      <c r="M46" s="5"/>
      <c r="N46" s="5"/>
      <c r="O46" s="68">
        <f>D46</f>
        <v>3.9</v>
      </c>
      <c r="P46" s="69">
        <f>D46</f>
        <v>3.9</v>
      </c>
      <c r="Q46" s="69">
        <f>D46</f>
        <v>3.9</v>
      </c>
      <c r="R46" s="68">
        <f>IF(V46&gt;3.75,3.75,V46)</f>
        <v>0</v>
      </c>
      <c r="S46" s="68">
        <f>IF(W46&gt;3.75,3.75,W46)</f>
        <v>0</v>
      </c>
      <c r="T46" s="70"/>
      <c r="U46" s="70"/>
      <c r="V46" s="58">
        <f>ROUND(E46*CD46,2)</f>
        <v>0</v>
      </c>
      <c r="W46" s="58">
        <f>ROUND(F46*EK46,2)</f>
        <v>0</v>
      </c>
      <c r="X46" s="56">
        <f>IF(G46="","",G46)</f>
      </c>
      <c r="Y46" s="47">
        <f>IF(LEN(X46)-LEN(SUBSTITUTE(X46,"b",))=0,0,1.05)</f>
        <v>0</v>
      </c>
      <c r="Z46" s="47">
        <f>IF(LEN(X46)-LEN(SUBSTITUTE(X46,"f",))=0,0,1.1)</f>
        <v>0</v>
      </c>
      <c r="AA46" s="47">
        <f>IF(LEN(X46)-LEN(SUBSTITUTE(X46,"H",))=0,0,0)</f>
        <v>0</v>
      </c>
      <c r="AB46" s="47">
        <f>IF(LEN(X46)-LEN(SUBSTITUTE(X46,"dF",))=0,0,0.36)</f>
        <v>0</v>
      </c>
      <c r="AC46" s="47">
        <f>IF(LEN(X46)-LEN(SUBSTITUTE(X46,"tF",))=0,0,0.53)</f>
        <v>0</v>
      </c>
      <c r="AD46" s="56">
        <f>IF(AB46+AC46=0,1,0)</f>
        <v>1</v>
      </c>
      <c r="AE46" s="47">
        <f>IF(LEN(X46)-LEN(SUBSTITUTE(X46,"F",))=0,0,0.19*AD46)</f>
        <v>0</v>
      </c>
      <c r="AF46" s="47">
        <f>(LEN(X46)-LEN(SUBSTITUTE(X46,"l",)))*1.09</f>
        <v>0</v>
      </c>
      <c r="AG46" s="47">
        <f>SUM(Y46:AC46,AE46,AF46)</f>
        <v>0</v>
      </c>
      <c r="AH46" s="71">
        <f>IF(LEN(X46)-LEN(SUBSTITUTE(X46,"o",))&gt;0,0,1)</f>
        <v>1</v>
      </c>
      <c r="AI46" s="47">
        <f>IF(LEN(X46)-LEN(SUBSTITUTE(X46,"3",))=0,0,1.05)</f>
        <v>0</v>
      </c>
      <c r="AJ46" s="47">
        <f>IF(LEN(X46)-LEN(SUBSTITUTE(X46,"5",))=0,0,1.2)</f>
        <v>0</v>
      </c>
      <c r="AK46" s="47">
        <f>IF(LEN(X46)-LEN(SUBSTITUTE(X46,"7",))=0,0,1.28)</f>
        <v>0</v>
      </c>
      <c r="AL46" s="47">
        <f>IF(LEN(X46)-LEN(SUBSTITUTE(X46,"9",))=0,0,1.37)</f>
        <v>0</v>
      </c>
      <c r="AM46" s="47">
        <f>IF(LEN(X46)-LEN(SUBSTITUTE(X46,"10",))=0,0,1.45)</f>
        <v>0</v>
      </c>
      <c r="AN46" s="47">
        <f>SUM(AI46:AM46)*AH46</f>
        <v>0</v>
      </c>
      <c r="AO46" s="71">
        <f>IF(LEN(X46)-LEN(SUBSTITUTE(X46,"o",))&gt;0,1,0)</f>
        <v>0</v>
      </c>
      <c r="AP46" s="47">
        <f>IF(LEN(X46)-LEN(SUBSTITUTE(X46,"3o",))=0,0,1.07)</f>
        <v>0</v>
      </c>
      <c r="AQ46" s="47">
        <f>IF(LEN(X46)-LEN(SUBSTITUTE(X46,"5o",))=0,0,1.16)</f>
        <v>0</v>
      </c>
      <c r="AR46" s="47">
        <f>IF(LEN(X46)-LEN(SUBSTITUTE(X46,"7o",))=0,0,1.24)</f>
        <v>0</v>
      </c>
      <c r="AS46" s="47">
        <f>IF(LEN(X46)-LEN(SUBSTITUTE(X46,"9o",))=0,0,1.33)</f>
        <v>0</v>
      </c>
      <c r="AT46" s="47">
        <f>IF(LEN(X46)-LEN(SUBSTITUTE(X46,"10o",))=0,0,1.41)</f>
        <v>0</v>
      </c>
      <c r="AU46" s="47">
        <f>IF(LEN(X46)-LEN(SUBSTITUTE(X46,"A",))=0,0,0)</f>
        <v>0</v>
      </c>
      <c r="AV46" s="47">
        <f>IF(LEN(X46)-LEN(SUBSTITUTE(X46,"B",))=0,0,0.04)</f>
        <v>0</v>
      </c>
      <c r="AW46" s="47">
        <f>IF(LEN(X46)-LEN(SUBSTITUTE(X46,"C",))=0,0,0.08)</f>
        <v>0</v>
      </c>
      <c r="AX46" s="47">
        <f>SUM(AP46:AW46)*AO46</f>
        <v>0</v>
      </c>
      <c r="AY46" s="47">
        <f>IF(LEN(X46)-LEN(SUBSTITUTE(X46,"p",))&lt;2,0,(LEN(X46)-LEN(SUBSTITUTE(X46,"p",))-1)*0.03)</f>
        <v>0</v>
      </c>
      <c r="AZ46" s="47">
        <f>IF(LEN(X46)-LEN(SUBSTITUTE(X46,"g",))=0,0,0.03)</f>
        <v>0</v>
      </c>
      <c r="BA46" s="47">
        <f>IF(LEN(X46)-LEN(SUBSTITUTE(X46,"G",))=0,0,0.08)</f>
        <v>0</v>
      </c>
      <c r="BB46" s="47">
        <f>(LEN(X46)-LEN(SUBSTITUTE(X46,"-",)))*0.09</f>
        <v>0</v>
      </c>
      <c r="BC46" s="47">
        <f>SUM(AY46:BB46)</f>
        <v>0</v>
      </c>
      <c r="BD46" s="60">
        <f>LEN(X46)-LEN(SUBSTITUTE(X46,"T",))</f>
        <v>0</v>
      </c>
      <c r="BE46" s="60">
        <f>LEN(X46)-LEN(SUBSTITUTE(X46,"Z",))</f>
        <v>0</v>
      </c>
      <c r="BF46" s="60">
        <f>LEN(X46)-LEN(SUBSTITUTE(X46,"S",))</f>
        <v>0</v>
      </c>
      <c r="BG46" s="60">
        <f>LEN(X46)-LEN(SUBSTITUTE(X46,"Y",))</f>
        <v>0</v>
      </c>
      <c r="BH46" s="60">
        <f>LEN(X46)-LEN(SUBSTITUTE(X46,"X",))</f>
        <v>0</v>
      </c>
      <c r="BI46" s="60">
        <f>LEN(X46)-LEN(SUBSTITUTE(X46,"M",))</f>
        <v>0</v>
      </c>
      <c r="BJ46" s="60">
        <f>LEN(X46)-LEN(SUBSTITUTE(X46,"K",))</f>
        <v>0</v>
      </c>
      <c r="BK46" s="60">
        <f>LEN(X46)-LEN(SUBSTITUTE(X46,"D",))</f>
        <v>0</v>
      </c>
      <c r="BL46" s="60">
        <f>SUM(BD46:BK46)</f>
        <v>0</v>
      </c>
      <c r="BM46" s="60">
        <f>IF(BL46=0,0,1)</f>
        <v>0</v>
      </c>
      <c r="BN46" s="47">
        <f>IF(BL46=1,0.6,0)</f>
        <v>0</v>
      </c>
      <c r="BO46" s="47">
        <f>IF(BL46=2,0.81,0)</f>
        <v>0</v>
      </c>
      <c r="BP46" s="47">
        <f>IF(BL46=3,1.01,0)</f>
        <v>0</v>
      </c>
      <c r="BQ46" s="47">
        <f>IF(BL46=4,1.15,0)</f>
        <v>0</v>
      </c>
      <c r="BR46" s="47">
        <f>IF(BL46=5,1.25,0)</f>
        <v>0</v>
      </c>
      <c r="BS46" s="47">
        <f>SUM(BN46:BR46)*BM46</f>
        <v>0</v>
      </c>
      <c r="BT46" s="47">
        <f>(LEN(X46)-LEN(SUBSTITUTE(X46,"T",)))*-0.03</f>
        <v>0</v>
      </c>
      <c r="BU46" s="47">
        <f>(LEN(X46)-LEN(SUBSTITUTE(X46,"Z",)))*0</f>
        <v>0</v>
      </c>
      <c r="BV46" s="47">
        <f>(LEN(X46)-LEN(SUBSTITUTE(X46,"S",)))*0.01</f>
        <v>0</v>
      </c>
      <c r="BW46" s="47">
        <f>(LEN(X46)-LEN(SUBSTITUTE(X46,"Y",)))*0.01</f>
        <v>0</v>
      </c>
      <c r="BX46" s="47">
        <f>(LEN(X46)-LEN(SUBSTITUTE(X46,"X",)))*0.01</f>
        <v>0</v>
      </c>
      <c r="BY46" s="47">
        <f>(LEN(X46)-LEN(SUBSTITUTE(X46,"M",)))*0.01</f>
        <v>0</v>
      </c>
      <c r="BZ46" s="47">
        <f>(LEN(X46)-LEN(SUBSTITUTE(X46,"K",)))*0.02</f>
        <v>0</v>
      </c>
      <c r="CA46" s="47">
        <f>(LEN(X46)-LEN(SUBSTITUTE(X46,"D",)))*0.02</f>
        <v>0</v>
      </c>
      <c r="CB46" s="47">
        <f>SUM(BT46:CA46)</f>
        <v>0</v>
      </c>
      <c r="CC46" s="47">
        <f>IF(A46=1,0.15,0)</f>
        <v>0</v>
      </c>
      <c r="CD46" s="47">
        <f>SUM(AG46,AN46,AX46,BC46,BS46,CB46,CC46)</f>
        <v>0</v>
      </c>
      <c r="CE46" s="56">
        <f>IF(H46="","",H46)</f>
      </c>
      <c r="CF46" s="47">
        <f>IF(LEN(CE46)-LEN(SUBSTITUTE(CE46,"b",))=0,0,1.05)</f>
        <v>0</v>
      </c>
      <c r="CG46" s="47">
        <f>IF(LEN(CE46)-LEN(SUBSTITUTE(CE46,"f",))=0,0,1.1)</f>
        <v>0</v>
      </c>
      <c r="CH46" s="47">
        <f>IF(LEN(CE46)-LEN(SUBSTITUTE(CE46,"H",))=0,0,0)</f>
        <v>0</v>
      </c>
      <c r="CI46" s="47">
        <f>IF(LEN(CE46)-LEN(SUBSTITUTE(CE46,"dF",))=0,0,0.36)</f>
        <v>0</v>
      </c>
      <c r="CJ46" s="47">
        <f>IF(LEN(CE46)-LEN(SUBSTITUTE(CE46,"tF",))=0,0,0.53)</f>
        <v>0</v>
      </c>
      <c r="CK46" s="56">
        <f>IF(CI46+CJ46=0,1,0)</f>
        <v>1</v>
      </c>
      <c r="CL46" s="47">
        <f>IF(LEN(CE46)-LEN(SUBSTITUTE(CE46,"F",))=0,0,0.19*CK46)</f>
        <v>0</v>
      </c>
      <c r="CM46" s="47">
        <f>(LEN(CE46)-LEN(SUBSTITUTE(CE46,"l",)))*1.09</f>
        <v>0</v>
      </c>
      <c r="CN46" s="47">
        <f>SUM(CF46:CJ46,CL46,CM46)</f>
        <v>0</v>
      </c>
      <c r="CO46" s="71">
        <f>IF(LEN(CE46)-LEN(SUBSTITUTE(CE46,"o",))&gt;0,0,1)</f>
        <v>1</v>
      </c>
      <c r="CP46" s="47">
        <f>IF(LEN(CE46)-LEN(SUBSTITUTE(CE46,"3",))=0,0,1.05)</f>
        <v>0</v>
      </c>
      <c r="CQ46" s="47">
        <f>IF(LEN(CE46)-LEN(SUBSTITUTE(CE46,"5",))=0,0,1.2)</f>
        <v>0</v>
      </c>
      <c r="CR46" s="47">
        <f>IF(LEN(CE46)-LEN(SUBSTITUTE(CE46,"7",))=0,0,1.28)</f>
        <v>0</v>
      </c>
      <c r="CS46" s="47">
        <f>IF(LEN(CE46)-LEN(SUBSTITUTE(CE46,"9",))=0,0,1.37)</f>
        <v>0</v>
      </c>
      <c r="CT46" s="47">
        <f>IF(LEN(CE46)-LEN(SUBSTITUTE(CE46,"10",))=0,0,1.45)</f>
        <v>0</v>
      </c>
      <c r="CU46" s="47">
        <f>SUM(CP46:CT46)*CO46</f>
        <v>0</v>
      </c>
      <c r="CV46" s="71">
        <f>IF(LEN(CE46)-LEN(SUBSTITUTE(CE46,"o",))&gt;0,1,0)</f>
        <v>0</v>
      </c>
      <c r="CW46" s="47">
        <f>IF(LEN(CE46)-LEN(SUBSTITUTE(CE46,"3o",))=0,0,1.07)</f>
        <v>0</v>
      </c>
      <c r="CX46" s="47">
        <f>IF(LEN(CE46)-LEN(SUBSTITUTE(CE46,"5o",))=0,0,1.16)</f>
        <v>0</v>
      </c>
      <c r="CY46" s="47">
        <f>IF(LEN(CE46)-LEN(SUBSTITUTE(CE46,"7o",))=0,0,1.24)</f>
        <v>0</v>
      </c>
      <c r="CZ46" s="47">
        <f>IF(LEN(CE46)-LEN(SUBSTITUTE(CE46,"9o",))=0,0,1.33)</f>
        <v>0</v>
      </c>
      <c r="DA46" s="47">
        <f>IF(LEN(CE46)-LEN(SUBSTITUTE(CE46,"10o",))=0,0,1.41)</f>
        <v>0</v>
      </c>
      <c r="DB46" s="47">
        <f>IF(LEN(CE46)-LEN(SUBSTITUTE(CE46,"A",))=0,0,0)</f>
        <v>0</v>
      </c>
      <c r="DC46" s="47">
        <f>IF(LEN(CE46)-LEN(SUBSTITUTE(CE46,"B",))=0,0,0.04)</f>
        <v>0</v>
      </c>
      <c r="DD46" s="47">
        <f>IF(LEN(CE46)-LEN(SUBSTITUTE(CE46,"C",))=0,0,0.08)</f>
        <v>0</v>
      </c>
      <c r="DE46" s="47">
        <f>SUM(CW46:DD46)*CV46</f>
        <v>0</v>
      </c>
      <c r="DF46" s="47">
        <f>IF(LEN(CE46)-LEN(SUBSTITUTE(CE46,"p",))&lt;2,0,(LEN(CE46)-LEN(SUBSTITUTE(CE46,"p",))-1)*0.03)</f>
        <v>0</v>
      </c>
      <c r="DG46" s="47">
        <f>IF(LEN(CE46)-LEN(SUBSTITUTE(CE46,"g",))=0,0,0.03)</f>
        <v>0</v>
      </c>
      <c r="DH46" s="47">
        <f>IF(LEN(CE46)-LEN(SUBSTITUTE(CE46,"G",))=0,0,0.08)</f>
        <v>0</v>
      </c>
      <c r="DI46" s="47">
        <f>(LEN(CE46)-LEN(SUBSTITUTE(CE46,"-",)))*0.09</f>
        <v>0</v>
      </c>
      <c r="DJ46" s="47">
        <f>SUM(DF46:DI46)</f>
        <v>0</v>
      </c>
      <c r="DK46" s="60">
        <f>LEN(CE46)-LEN(SUBSTITUTE(CE46,"T",))</f>
        <v>0</v>
      </c>
      <c r="DL46" s="60">
        <f>LEN(CE46)-LEN(SUBSTITUTE(CE46,"Z",))</f>
        <v>0</v>
      </c>
      <c r="DM46" s="60">
        <f>LEN(CE46)-LEN(SUBSTITUTE(CE46,"S",))</f>
        <v>0</v>
      </c>
      <c r="DN46" s="60">
        <f>LEN(CE46)-LEN(SUBSTITUTE(CE46,"Y",))</f>
        <v>0</v>
      </c>
      <c r="DO46" s="60">
        <f>LEN(CE46)-LEN(SUBSTITUTE(CE46,"X",))</f>
        <v>0</v>
      </c>
      <c r="DP46" s="60">
        <f>LEN(CE46)-LEN(SUBSTITUTE(CE46,"M",))</f>
        <v>0</v>
      </c>
      <c r="DQ46" s="60">
        <f>LEN(CE46)-LEN(SUBSTITUTE(CE46,"K",))</f>
        <v>0</v>
      </c>
      <c r="DR46" s="60">
        <f>LEN(CE46)-LEN(SUBSTITUTE(CE46,"D",))</f>
        <v>0</v>
      </c>
      <c r="DS46" s="60">
        <f>SUM(DK46:DR46)</f>
        <v>0</v>
      </c>
      <c r="DT46" s="60">
        <f>IF(DS46=0,0,1)</f>
        <v>0</v>
      </c>
      <c r="DU46" s="47">
        <f>IF(DS46=1,0.6,0)</f>
        <v>0</v>
      </c>
      <c r="DV46" s="47">
        <f>IF(DS46=2,0.81,0)</f>
        <v>0</v>
      </c>
      <c r="DW46" s="47">
        <f>IF(DS46=3,1.01,0)</f>
        <v>0</v>
      </c>
      <c r="DX46" s="47">
        <f>IF(DS46=4,1.15,0)</f>
        <v>0</v>
      </c>
      <c r="DY46" s="47">
        <f>IF(DS46=5,1.25,0)</f>
        <v>0</v>
      </c>
      <c r="DZ46" s="47">
        <f>SUM(DU46:DY46)*DT46</f>
        <v>0</v>
      </c>
      <c r="EA46" s="47">
        <f>(LEN(CE46)-LEN(SUBSTITUTE(CE46,"T",)))*-0.03</f>
        <v>0</v>
      </c>
      <c r="EB46" s="47">
        <f>(LEN(CE46)-LEN(SUBSTITUTE(CE46,"Z",)))*0</f>
        <v>0</v>
      </c>
      <c r="EC46" s="47">
        <f>(LEN(CE46)-LEN(SUBSTITUTE(CE46,"S",)))*0.01</f>
        <v>0</v>
      </c>
      <c r="ED46" s="47">
        <f>(LEN(CE46)-LEN(SUBSTITUTE(CE46,"Y",)))*0.01</f>
        <v>0</v>
      </c>
      <c r="EE46" s="47">
        <f>(LEN(CE46)-LEN(SUBSTITUTE(CE46,"X",)))*0.01</f>
        <v>0</v>
      </c>
      <c r="EF46" s="47">
        <f>(LEN(CE46)-LEN(SUBSTITUTE(CE46,"M",)))*0.01</f>
        <v>0</v>
      </c>
      <c r="EG46" s="47">
        <f>(LEN(CE46)-LEN(SUBSTITUTE(CE46,"K",)))*0.02</f>
        <v>0</v>
      </c>
      <c r="EH46" s="47">
        <f>(LEN(CE46)-LEN(SUBSTITUTE(CE46,"D",)))*0.02</f>
        <v>0</v>
      </c>
      <c r="EI46" s="47">
        <f>SUM(EA46:EH46)</f>
        <v>0</v>
      </c>
      <c r="EJ46" s="47">
        <f>IF(A46=1,0.15,0)</f>
        <v>0</v>
      </c>
      <c r="EK46" s="47">
        <f>SUM(CN46,CU46,DE46,DJ46,DZ46,EI46,EJ46)</f>
        <v>0</v>
      </c>
      <c r="EL46" s="68">
        <f>C46</f>
        <v>27.5</v>
      </c>
      <c r="EM46" s="68">
        <f>SUM(O46:Q46)+R46+S46</f>
        <v>11.7</v>
      </c>
      <c r="EN46" s="58">
        <f>ROUND(18-(12*C46)/B46,2)</f>
        <v>-0.86</v>
      </c>
      <c r="EO46" s="68">
        <f>IF(EN46&gt;7.5,7.5,IF(EN46&lt;0,0,EN46))</f>
        <v>0</v>
      </c>
      <c r="EP46" s="68">
        <f>SUM(EM46,EO46)</f>
        <v>11.7</v>
      </c>
    </row>
    <row r="47" spans="1:146" ht="13.5" customHeight="1">
      <c r="A47" s="61"/>
      <c r="B47" s="62">
        <v>17.5</v>
      </c>
      <c r="C47" s="63">
        <v>26.12</v>
      </c>
      <c r="D47" s="64">
        <v>3.3</v>
      </c>
      <c r="E47" s="64">
        <v>1.2</v>
      </c>
      <c r="F47" s="64">
        <v>1</v>
      </c>
      <c r="G47" s="65" t="s">
        <v>119</v>
      </c>
      <c r="H47" s="65" t="s">
        <v>107</v>
      </c>
      <c r="I47" s="66"/>
      <c r="J47" s="67">
        <v>32</v>
      </c>
      <c r="K47" s="5" t="s">
        <v>194</v>
      </c>
      <c r="L47" s="5" t="s">
        <v>195</v>
      </c>
      <c r="M47" s="5" t="s">
        <v>136</v>
      </c>
      <c r="N47" s="5" t="s">
        <v>143</v>
      </c>
      <c r="O47" s="68">
        <f>D47</f>
        <v>3.3</v>
      </c>
      <c r="P47" s="69">
        <f>D47</f>
        <v>3.3</v>
      </c>
      <c r="Q47" s="69">
        <f>D47</f>
        <v>3.3</v>
      </c>
      <c r="R47" s="68">
        <f>IF(V47&gt;3.75,3.75,V47)</f>
        <v>0.95</v>
      </c>
      <c r="S47" s="68">
        <f>IF(W47&gt;3.75,3.75,W47)</f>
        <v>0.61</v>
      </c>
      <c r="T47" s="70" t="str">
        <f>G47</f>
        <v>TS</v>
      </c>
      <c r="U47" s="70" t="str">
        <f>H47</f>
        <v>S</v>
      </c>
      <c r="V47" s="58">
        <f>ROUND(E47*CD47,2)</f>
        <v>0.95</v>
      </c>
      <c r="W47" s="58">
        <f>ROUND(F47*EK47,2)</f>
        <v>0.61</v>
      </c>
      <c r="X47" s="56" t="str">
        <f>IF(G47="","",G47)</f>
        <v>TS</v>
      </c>
      <c r="Y47" s="47">
        <f>IF(LEN(X47)-LEN(SUBSTITUTE(X47,"b",))=0,0,1.05)</f>
        <v>0</v>
      </c>
      <c r="Z47" s="47">
        <f>IF(LEN(X47)-LEN(SUBSTITUTE(X47,"f",))=0,0,1.1)</f>
        <v>0</v>
      </c>
      <c r="AA47" s="47">
        <f>IF(LEN(X47)-LEN(SUBSTITUTE(X47,"H",))=0,0,0)</f>
        <v>0</v>
      </c>
      <c r="AB47" s="47">
        <f>IF(LEN(X47)-LEN(SUBSTITUTE(X47,"dF",))=0,0,0.36)</f>
        <v>0</v>
      </c>
      <c r="AC47" s="47">
        <f>IF(LEN(X47)-LEN(SUBSTITUTE(X47,"tF",))=0,0,0.53)</f>
        <v>0</v>
      </c>
      <c r="AD47" s="56">
        <f>IF(AB47+AC47=0,1,0)</f>
        <v>1</v>
      </c>
      <c r="AE47" s="47">
        <f>IF(LEN(X47)-LEN(SUBSTITUTE(X47,"F",))=0,0,0.19*AD47)</f>
        <v>0</v>
      </c>
      <c r="AF47" s="47">
        <f>(LEN(X47)-LEN(SUBSTITUTE(X47,"l",)))*1.09</f>
        <v>0</v>
      </c>
      <c r="AG47" s="47">
        <f>SUM(Y47:AC47,AE47,AF47)</f>
        <v>0</v>
      </c>
      <c r="AH47" s="71">
        <f>IF(LEN(X47)-LEN(SUBSTITUTE(X47,"o",))&gt;0,0,1)</f>
        <v>1</v>
      </c>
      <c r="AI47" s="47">
        <f>IF(LEN(X47)-LEN(SUBSTITUTE(X47,"3",))=0,0,1.05)</f>
        <v>0</v>
      </c>
      <c r="AJ47" s="47">
        <f>IF(LEN(X47)-LEN(SUBSTITUTE(X47,"5",))=0,0,1.2)</f>
        <v>0</v>
      </c>
      <c r="AK47" s="47">
        <f>IF(LEN(X47)-LEN(SUBSTITUTE(X47,"7",))=0,0,1.28)</f>
        <v>0</v>
      </c>
      <c r="AL47" s="47">
        <f>IF(LEN(X47)-LEN(SUBSTITUTE(X47,"9",))=0,0,1.37)</f>
        <v>0</v>
      </c>
      <c r="AM47" s="47">
        <f>IF(LEN(X47)-LEN(SUBSTITUTE(X47,"10",))=0,0,1.45)</f>
        <v>0</v>
      </c>
      <c r="AN47" s="47">
        <f>SUM(AI47:AM47)*AH47</f>
        <v>0</v>
      </c>
      <c r="AO47" s="71">
        <f>IF(LEN(X47)-LEN(SUBSTITUTE(X47,"o",))&gt;0,1,0)</f>
        <v>0</v>
      </c>
      <c r="AP47" s="47">
        <f>IF(LEN(X47)-LEN(SUBSTITUTE(X47,"3o",))=0,0,1.07)</f>
        <v>0</v>
      </c>
      <c r="AQ47" s="47">
        <f>IF(LEN(X47)-LEN(SUBSTITUTE(X47,"5o",))=0,0,1.16)</f>
        <v>0</v>
      </c>
      <c r="AR47" s="47">
        <f>IF(LEN(X47)-LEN(SUBSTITUTE(X47,"7o",))=0,0,1.24)</f>
        <v>0</v>
      </c>
      <c r="AS47" s="47">
        <f>IF(LEN(X47)-LEN(SUBSTITUTE(X47,"9o",))=0,0,1.33)</f>
        <v>0</v>
      </c>
      <c r="AT47" s="47">
        <f>IF(LEN(X47)-LEN(SUBSTITUTE(X47,"10o",))=0,0,1.41)</f>
        <v>0</v>
      </c>
      <c r="AU47" s="47">
        <f>IF(LEN(X47)-LEN(SUBSTITUTE(X47,"A",))=0,0,0)</f>
        <v>0</v>
      </c>
      <c r="AV47" s="47">
        <f>IF(LEN(X47)-LEN(SUBSTITUTE(X47,"B",))=0,0,0.04)</f>
        <v>0</v>
      </c>
      <c r="AW47" s="47">
        <f>IF(LEN(X47)-LEN(SUBSTITUTE(X47,"C",))=0,0,0.08)</f>
        <v>0</v>
      </c>
      <c r="AX47" s="47">
        <f>SUM(AP47:AW47)*AO47</f>
        <v>0</v>
      </c>
      <c r="AY47" s="47">
        <f>IF(LEN(X47)-LEN(SUBSTITUTE(X47,"p",))&lt;2,0,(LEN(X47)-LEN(SUBSTITUTE(X47,"p",))-1)*0.03)</f>
        <v>0</v>
      </c>
      <c r="AZ47" s="47">
        <f>IF(LEN(X47)-LEN(SUBSTITUTE(X47,"g",))=0,0,0.03)</f>
        <v>0</v>
      </c>
      <c r="BA47" s="47">
        <f>IF(LEN(X47)-LEN(SUBSTITUTE(X47,"G",))=0,0,0.08)</f>
        <v>0</v>
      </c>
      <c r="BB47" s="47">
        <f>(LEN(X47)-LEN(SUBSTITUTE(X47,"-",)))*0.09</f>
        <v>0</v>
      </c>
      <c r="BC47" s="47">
        <f>SUM(AY47:BB47)</f>
        <v>0</v>
      </c>
      <c r="BD47" s="60">
        <f>LEN(X47)-LEN(SUBSTITUTE(X47,"T",))</f>
        <v>1</v>
      </c>
      <c r="BE47" s="60">
        <f>LEN(X47)-LEN(SUBSTITUTE(X47,"Z",))</f>
        <v>0</v>
      </c>
      <c r="BF47" s="60">
        <f>LEN(X47)-LEN(SUBSTITUTE(X47,"S",))</f>
        <v>1</v>
      </c>
      <c r="BG47" s="60">
        <f>LEN(X47)-LEN(SUBSTITUTE(X47,"Y",))</f>
        <v>0</v>
      </c>
      <c r="BH47" s="60">
        <f>LEN(X47)-LEN(SUBSTITUTE(X47,"X",))</f>
        <v>0</v>
      </c>
      <c r="BI47" s="60">
        <f>LEN(X47)-LEN(SUBSTITUTE(X47,"M",))</f>
        <v>0</v>
      </c>
      <c r="BJ47" s="60">
        <f>LEN(X47)-LEN(SUBSTITUTE(X47,"K",))</f>
        <v>0</v>
      </c>
      <c r="BK47" s="60">
        <f>LEN(X47)-LEN(SUBSTITUTE(X47,"D",))</f>
        <v>0</v>
      </c>
      <c r="BL47" s="60">
        <f>SUM(BD47:BK47)</f>
        <v>2</v>
      </c>
      <c r="BM47" s="60">
        <f>IF(BL47=0,0,1)</f>
        <v>1</v>
      </c>
      <c r="BN47" s="47">
        <f>IF(BL47=1,0.6,0)</f>
        <v>0</v>
      </c>
      <c r="BO47" s="47">
        <f>IF(BL47=2,0.81,0)</f>
        <v>0.81</v>
      </c>
      <c r="BP47" s="47">
        <f>IF(BL47=3,1.01,0)</f>
        <v>0</v>
      </c>
      <c r="BQ47" s="47">
        <f>IF(BL47=4,1.15,0)</f>
        <v>0</v>
      </c>
      <c r="BR47" s="47">
        <f>IF(BL47=5,1.25,0)</f>
        <v>0</v>
      </c>
      <c r="BS47" s="47">
        <f>SUM(BN47:BR47)*BM47</f>
        <v>0.81</v>
      </c>
      <c r="BT47" s="47">
        <f>(LEN(X47)-LEN(SUBSTITUTE(X47,"T",)))*-0.03</f>
        <v>-0.03</v>
      </c>
      <c r="BU47" s="47">
        <f>(LEN(X47)-LEN(SUBSTITUTE(X47,"Z",)))*0</f>
        <v>0</v>
      </c>
      <c r="BV47" s="47">
        <f>(LEN(X47)-LEN(SUBSTITUTE(X47,"S",)))*0.01</f>
        <v>0.01</v>
      </c>
      <c r="BW47" s="47">
        <f>(LEN(X47)-LEN(SUBSTITUTE(X47,"Y",)))*0.01</f>
        <v>0</v>
      </c>
      <c r="BX47" s="47">
        <f>(LEN(X47)-LEN(SUBSTITUTE(X47,"X",)))*0.01</f>
        <v>0</v>
      </c>
      <c r="BY47" s="47">
        <f>(LEN(X47)-LEN(SUBSTITUTE(X47,"M",)))*0.01</f>
        <v>0</v>
      </c>
      <c r="BZ47" s="47">
        <f>(LEN(X47)-LEN(SUBSTITUTE(X47,"K",)))*0.02</f>
        <v>0</v>
      </c>
      <c r="CA47" s="47">
        <f>(LEN(X47)-LEN(SUBSTITUTE(X47,"D",)))*0.02</f>
        <v>0</v>
      </c>
      <c r="CB47" s="47">
        <f>SUM(BT47:CA47)</f>
        <v>-0.019999999999999997</v>
      </c>
      <c r="CC47" s="47">
        <f>IF(A47=1,0.15,0)</f>
        <v>0</v>
      </c>
      <c r="CD47" s="47">
        <f>SUM(AG47,AN47,AX47,BC47,BS47,CB47,CC47)</f>
        <v>0.79</v>
      </c>
      <c r="CE47" s="56" t="str">
        <f>IF(H47="","",H47)</f>
        <v>S</v>
      </c>
      <c r="CF47" s="47">
        <f>IF(LEN(CE47)-LEN(SUBSTITUTE(CE47,"b",))=0,0,1.05)</f>
        <v>0</v>
      </c>
      <c r="CG47" s="47">
        <f>IF(LEN(CE47)-LEN(SUBSTITUTE(CE47,"f",))=0,0,1.1)</f>
        <v>0</v>
      </c>
      <c r="CH47" s="47">
        <f>IF(LEN(CE47)-LEN(SUBSTITUTE(CE47,"H",))=0,0,0)</f>
        <v>0</v>
      </c>
      <c r="CI47" s="47">
        <f>IF(LEN(CE47)-LEN(SUBSTITUTE(CE47,"dF",))=0,0,0.36)</f>
        <v>0</v>
      </c>
      <c r="CJ47" s="47">
        <f>IF(LEN(CE47)-LEN(SUBSTITUTE(CE47,"tF",))=0,0,0.53)</f>
        <v>0</v>
      </c>
      <c r="CK47" s="56">
        <f>IF(CI47+CJ47=0,1,0)</f>
        <v>1</v>
      </c>
      <c r="CL47" s="47">
        <f>IF(LEN(CE47)-LEN(SUBSTITUTE(CE47,"F",))=0,0,0.19*CK47)</f>
        <v>0</v>
      </c>
      <c r="CM47" s="47">
        <f>(LEN(CE47)-LEN(SUBSTITUTE(CE47,"l",)))*1.09</f>
        <v>0</v>
      </c>
      <c r="CN47" s="47">
        <f>SUM(CF47:CJ47,CL47,CM47)</f>
        <v>0</v>
      </c>
      <c r="CO47" s="71">
        <f>IF(LEN(CE47)-LEN(SUBSTITUTE(CE47,"o",))&gt;0,0,1)</f>
        <v>1</v>
      </c>
      <c r="CP47" s="47">
        <f>IF(LEN(CE47)-LEN(SUBSTITUTE(CE47,"3",))=0,0,1.05)</f>
        <v>0</v>
      </c>
      <c r="CQ47" s="47">
        <f>IF(LEN(CE47)-LEN(SUBSTITUTE(CE47,"5",))=0,0,1.2)</f>
        <v>0</v>
      </c>
      <c r="CR47" s="47">
        <f>IF(LEN(CE47)-LEN(SUBSTITUTE(CE47,"7",))=0,0,1.28)</f>
        <v>0</v>
      </c>
      <c r="CS47" s="47">
        <f>IF(LEN(CE47)-LEN(SUBSTITUTE(CE47,"9",))=0,0,1.37)</f>
        <v>0</v>
      </c>
      <c r="CT47" s="47">
        <f>IF(LEN(CE47)-LEN(SUBSTITUTE(CE47,"10",))=0,0,1.45)</f>
        <v>0</v>
      </c>
      <c r="CU47" s="47">
        <f>SUM(CP47:CT47)*CO47</f>
        <v>0</v>
      </c>
      <c r="CV47" s="71">
        <f>IF(LEN(CE47)-LEN(SUBSTITUTE(CE47,"o",))&gt;0,1,0)</f>
        <v>0</v>
      </c>
      <c r="CW47" s="47">
        <f>IF(LEN(CE47)-LEN(SUBSTITUTE(CE47,"3o",))=0,0,1.07)</f>
        <v>0</v>
      </c>
      <c r="CX47" s="47">
        <f>IF(LEN(CE47)-LEN(SUBSTITUTE(CE47,"5o",))=0,0,1.16)</f>
        <v>0</v>
      </c>
      <c r="CY47" s="47">
        <f>IF(LEN(CE47)-LEN(SUBSTITUTE(CE47,"7o",))=0,0,1.24)</f>
        <v>0</v>
      </c>
      <c r="CZ47" s="47">
        <f>IF(LEN(CE47)-LEN(SUBSTITUTE(CE47,"9o",))=0,0,1.33)</f>
        <v>0</v>
      </c>
      <c r="DA47" s="47">
        <f>IF(LEN(CE47)-LEN(SUBSTITUTE(CE47,"10o",))=0,0,1.41)</f>
        <v>0</v>
      </c>
      <c r="DB47" s="47">
        <f>IF(LEN(CE47)-LEN(SUBSTITUTE(CE47,"A",))=0,0,0)</f>
        <v>0</v>
      </c>
      <c r="DC47" s="47">
        <f>IF(LEN(CE47)-LEN(SUBSTITUTE(CE47,"B",))=0,0,0.04)</f>
        <v>0</v>
      </c>
      <c r="DD47" s="47">
        <f>IF(LEN(CE47)-LEN(SUBSTITUTE(CE47,"C",))=0,0,0.08)</f>
        <v>0</v>
      </c>
      <c r="DE47" s="47">
        <f>SUM(CW47:DD47)*CV47</f>
        <v>0</v>
      </c>
      <c r="DF47" s="47">
        <f>IF(LEN(CE47)-LEN(SUBSTITUTE(CE47,"p",))&lt;2,0,(LEN(CE47)-LEN(SUBSTITUTE(CE47,"p",))-1)*0.03)</f>
        <v>0</v>
      </c>
      <c r="DG47" s="47">
        <f>IF(LEN(CE47)-LEN(SUBSTITUTE(CE47,"g",))=0,0,0.03)</f>
        <v>0</v>
      </c>
      <c r="DH47" s="47">
        <f>IF(LEN(CE47)-LEN(SUBSTITUTE(CE47,"G",))=0,0,0.08)</f>
        <v>0</v>
      </c>
      <c r="DI47" s="47">
        <f>(LEN(CE47)-LEN(SUBSTITUTE(CE47,"-",)))*0.09</f>
        <v>0</v>
      </c>
      <c r="DJ47" s="47">
        <f>SUM(DF47:DI47)</f>
        <v>0</v>
      </c>
      <c r="DK47" s="60">
        <f>LEN(CE47)-LEN(SUBSTITUTE(CE47,"T",))</f>
        <v>0</v>
      </c>
      <c r="DL47" s="60">
        <f>LEN(CE47)-LEN(SUBSTITUTE(CE47,"Z",))</f>
        <v>0</v>
      </c>
      <c r="DM47" s="60">
        <f>LEN(CE47)-LEN(SUBSTITUTE(CE47,"S",))</f>
        <v>1</v>
      </c>
      <c r="DN47" s="60">
        <f>LEN(CE47)-LEN(SUBSTITUTE(CE47,"Y",))</f>
        <v>0</v>
      </c>
      <c r="DO47" s="60">
        <f>LEN(CE47)-LEN(SUBSTITUTE(CE47,"X",))</f>
        <v>0</v>
      </c>
      <c r="DP47" s="60">
        <f>LEN(CE47)-LEN(SUBSTITUTE(CE47,"M",))</f>
        <v>0</v>
      </c>
      <c r="DQ47" s="60">
        <f>LEN(CE47)-LEN(SUBSTITUTE(CE47,"K",))</f>
        <v>0</v>
      </c>
      <c r="DR47" s="60">
        <f>LEN(CE47)-LEN(SUBSTITUTE(CE47,"D",))</f>
        <v>0</v>
      </c>
      <c r="DS47" s="60">
        <f>SUM(DK47:DR47)</f>
        <v>1</v>
      </c>
      <c r="DT47" s="60">
        <f>IF(DS47=0,0,1)</f>
        <v>1</v>
      </c>
      <c r="DU47" s="47">
        <f>IF(DS47=1,0.6,0)</f>
        <v>0.6</v>
      </c>
      <c r="DV47" s="47">
        <f>IF(DS47=2,0.81,0)</f>
        <v>0</v>
      </c>
      <c r="DW47" s="47">
        <f>IF(DS47=3,1.01,0)</f>
        <v>0</v>
      </c>
      <c r="DX47" s="47">
        <f>IF(DS47=4,1.15,0)</f>
        <v>0</v>
      </c>
      <c r="DY47" s="47">
        <f>IF(DS47=5,1.25,0)</f>
        <v>0</v>
      </c>
      <c r="DZ47" s="47">
        <f>SUM(DU47:DY47)*DT47</f>
        <v>0.6</v>
      </c>
      <c r="EA47" s="47">
        <f>(LEN(CE47)-LEN(SUBSTITUTE(CE47,"T",)))*-0.03</f>
        <v>0</v>
      </c>
      <c r="EB47" s="47">
        <f>(LEN(CE47)-LEN(SUBSTITUTE(CE47,"Z",)))*0</f>
        <v>0</v>
      </c>
      <c r="EC47" s="47">
        <f>(LEN(CE47)-LEN(SUBSTITUTE(CE47,"S",)))*0.01</f>
        <v>0.01</v>
      </c>
      <c r="ED47" s="47">
        <f>(LEN(CE47)-LEN(SUBSTITUTE(CE47,"Y",)))*0.01</f>
        <v>0</v>
      </c>
      <c r="EE47" s="47">
        <f>(LEN(CE47)-LEN(SUBSTITUTE(CE47,"X",)))*0.01</f>
        <v>0</v>
      </c>
      <c r="EF47" s="47">
        <f>(LEN(CE47)-LEN(SUBSTITUTE(CE47,"M",)))*0.01</f>
        <v>0</v>
      </c>
      <c r="EG47" s="47">
        <f>(LEN(CE47)-LEN(SUBSTITUTE(CE47,"K",)))*0.02</f>
        <v>0</v>
      </c>
      <c r="EH47" s="47">
        <f>(LEN(CE47)-LEN(SUBSTITUTE(CE47,"D",)))*0.02</f>
        <v>0</v>
      </c>
      <c r="EI47" s="47">
        <f>SUM(EA47:EH47)</f>
        <v>0.01</v>
      </c>
      <c r="EJ47" s="47">
        <f>IF(A47=1,0.15,0)</f>
        <v>0</v>
      </c>
      <c r="EK47" s="47">
        <f>SUM(CN47,CU47,DE47,DJ47,DZ47,EI47,EJ47)</f>
        <v>0.61</v>
      </c>
      <c r="EL47" s="68">
        <f>C47</f>
        <v>26.12</v>
      </c>
      <c r="EM47" s="68">
        <f>SUM(O47:Q47)+R47+S47</f>
        <v>11.459999999999997</v>
      </c>
      <c r="EN47" s="58">
        <f>ROUND(18-(12*C47)/B47,2)</f>
        <v>0.09</v>
      </c>
      <c r="EO47" s="68">
        <f>IF(EN47&gt;7.5,7.5,IF(EN47&lt;0,0,EN47))</f>
        <v>0.09</v>
      </c>
      <c r="EP47" s="68">
        <f>SUM(EM47,EO47)</f>
        <v>11.549999999999997</v>
      </c>
    </row>
    <row r="48" spans="1:146" ht="13.5" customHeight="1">
      <c r="A48" s="61"/>
      <c r="B48" s="62">
        <v>17.5</v>
      </c>
      <c r="C48" s="63">
        <v>28.84</v>
      </c>
      <c r="D48" s="64">
        <v>3.1</v>
      </c>
      <c r="E48" s="64">
        <v>1.4</v>
      </c>
      <c r="F48" s="64">
        <v>1.5</v>
      </c>
      <c r="G48" s="65" t="s">
        <v>112</v>
      </c>
      <c r="H48" s="65" t="s">
        <v>107</v>
      </c>
      <c r="I48" s="66"/>
      <c r="J48" s="67">
        <v>33</v>
      </c>
      <c r="K48" s="5" t="s">
        <v>196</v>
      </c>
      <c r="L48" s="5" t="s">
        <v>197</v>
      </c>
      <c r="M48" s="5" t="s">
        <v>129</v>
      </c>
      <c r="N48" s="5" t="s">
        <v>187</v>
      </c>
      <c r="O48" s="68">
        <f>D48</f>
        <v>3.1</v>
      </c>
      <c r="P48" s="69">
        <f>D48</f>
        <v>3.1</v>
      </c>
      <c r="Q48" s="69">
        <f>D48</f>
        <v>3.1</v>
      </c>
      <c r="R48" s="68">
        <f>IF(V48&gt;3.75,3.75,V48)</f>
        <v>0.87</v>
      </c>
      <c r="S48" s="68">
        <f>IF(W48&gt;3.75,3.75,W48)</f>
        <v>0.92</v>
      </c>
      <c r="T48" s="70" t="str">
        <f>G48</f>
        <v>D</v>
      </c>
      <c r="U48" s="70" t="str">
        <f>H48</f>
        <v>S</v>
      </c>
      <c r="V48" s="58">
        <f>ROUND(E48*CD48,2)</f>
        <v>0.87</v>
      </c>
      <c r="W48" s="58">
        <f>ROUND(F48*EK48,2)</f>
        <v>0.92</v>
      </c>
      <c r="X48" s="56" t="str">
        <f>IF(G48="","",G48)</f>
        <v>D</v>
      </c>
      <c r="Y48" s="47">
        <f>IF(LEN(X48)-LEN(SUBSTITUTE(X48,"b",))=0,0,1.05)</f>
        <v>0</v>
      </c>
      <c r="Z48" s="47">
        <f>IF(LEN(X48)-LEN(SUBSTITUTE(X48,"f",))=0,0,1.1)</f>
        <v>0</v>
      </c>
      <c r="AA48" s="47">
        <f>IF(LEN(X48)-LEN(SUBSTITUTE(X48,"H",))=0,0,0)</f>
        <v>0</v>
      </c>
      <c r="AB48" s="47">
        <f>IF(LEN(X48)-LEN(SUBSTITUTE(X48,"dF",))=0,0,0.36)</f>
        <v>0</v>
      </c>
      <c r="AC48" s="47">
        <f>IF(LEN(X48)-LEN(SUBSTITUTE(X48,"tF",))=0,0,0.53)</f>
        <v>0</v>
      </c>
      <c r="AD48" s="56">
        <f>IF(AB48+AC48=0,1,0)</f>
        <v>1</v>
      </c>
      <c r="AE48" s="47">
        <f>IF(LEN(X48)-LEN(SUBSTITUTE(X48,"F",))=0,0,0.19*AD48)</f>
        <v>0</v>
      </c>
      <c r="AF48" s="47">
        <f>(LEN(X48)-LEN(SUBSTITUTE(X48,"l",)))*1.09</f>
        <v>0</v>
      </c>
      <c r="AG48" s="47">
        <f>SUM(Y48:AC48,AE48,AF48)</f>
        <v>0</v>
      </c>
      <c r="AH48" s="71">
        <f>IF(LEN(X48)-LEN(SUBSTITUTE(X48,"o",))&gt;0,0,1)</f>
        <v>1</v>
      </c>
      <c r="AI48" s="47">
        <f>IF(LEN(X48)-LEN(SUBSTITUTE(X48,"3",))=0,0,1.05)</f>
        <v>0</v>
      </c>
      <c r="AJ48" s="47">
        <f>IF(LEN(X48)-LEN(SUBSTITUTE(X48,"5",))=0,0,1.2)</f>
        <v>0</v>
      </c>
      <c r="AK48" s="47">
        <f>IF(LEN(X48)-LEN(SUBSTITUTE(X48,"7",))=0,0,1.28)</f>
        <v>0</v>
      </c>
      <c r="AL48" s="47">
        <f>IF(LEN(X48)-LEN(SUBSTITUTE(X48,"9",))=0,0,1.37)</f>
        <v>0</v>
      </c>
      <c r="AM48" s="47">
        <f>IF(LEN(X48)-LEN(SUBSTITUTE(X48,"10",))=0,0,1.45)</f>
        <v>0</v>
      </c>
      <c r="AN48" s="47">
        <f>SUM(AI48:AM48)*AH48</f>
        <v>0</v>
      </c>
      <c r="AO48" s="71">
        <f>IF(LEN(X48)-LEN(SUBSTITUTE(X48,"o",))&gt;0,1,0)</f>
        <v>0</v>
      </c>
      <c r="AP48" s="47">
        <f>IF(LEN(X48)-LEN(SUBSTITUTE(X48,"3o",))=0,0,1.07)</f>
        <v>0</v>
      </c>
      <c r="AQ48" s="47">
        <f>IF(LEN(X48)-LEN(SUBSTITUTE(X48,"5o",))=0,0,1.16)</f>
        <v>0</v>
      </c>
      <c r="AR48" s="47">
        <f>IF(LEN(X48)-LEN(SUBSTITUTE(X48,"7o",))=0,0,1.24)</f>
        <v>0</v>
      </c>
      <c r="AS48" s="47">
        <f>IF(LEN(X48)-LEN(SUBSTITUTE(X48,"9o",))=0,0,1.33)</f>
        <v>0</v>
      </c>
      <c r="AT48" s="47">
        <f>IF(LEN(X48)-LEN(SUBSTITUTE(X48,"10o",))=0,0,1.41)</f>
        <v>0</v>
      </c>
      <c r="AU48" s="47">
        <f>IF(LEN(X48)-LEN(SUBSTITUTE(X48,"A",))=0,0,0)</f>
        <v>0</v>
      </c>
      <c r="AV48" s="47">
        <f>IF(LEN(X48)-LEN(SUBSTITUTE(X48,"B",))=0,0,0.04)</f>
        <v>0</v>
      </c>
      <c r="AW48" s="47">
        <f>IF(LEN(X48)-LEN(SUBSTITUTE(X48,"C",))=0,0,0.08)</f>
        <v>0</v>
      </c>
      <c r="AX48" s="47">
        <f>SUM(AP48:AW48)*AO48</f>
        <v>0</v>
      </c>
      <c r="AY48" s="47">
        <f>IF(LEN(X48)-LEN(SUBSTITUTE(X48,"p",))&lt;2,0,(LEN(X48)-LEN(SUBSTITUTE(X48,"p",))-1)*0.03)</f>
        <v>0</v>
      </c>
      <c r="AZ48" s="47">
        <f>IF(LEN(X48)-LEN(SUBSTITUTE(X48,"g",))=0,0,0.03)</f>
        <v>0</v>
      </c>
      <c r="BA48" s="47">
        <f>IF(LEN(X48)-LEN(SUBSTITUTE(X48,"G",))=0,0,0.08)</f>
        <v>0</v>
      </c>
      <c r="BB48" s="47">
        <f>(LEN(X48)-LEN(SUBSTITUTE(X48,"-",)))*0.09</f>
        <v>0</v>
      </c>
      <c r="BC48" s="47">
        <f>SUM(AY48:BB48)</f>
        <v>0</v>
      </c>
      <c r="BD48" s="60">
        <f>LEN(X48)-LEN(SUBSTITUTE(X48,"T",))</f>
        <v>0</v>
      </c>
      <c r="BE48" s="60">
        <f>LEN(X48)-LEN(SUBSTITUTE(X48,"Z",))</f>
        <v>0</v>
      </c>
      <c r="BF48" s="60">
        <f>LEN(X48)-LEN(SUBSTITUTE(X48,"S",))</f>
        <v>0</v>
      </c>
      <c r="BG48" s="60">
        <f>LEN(X48)-LEN(SUBSTITUTE(X48,"Y",))</f>
        <v>0</v>
      </c>
      <c r="BH48" s="60">
        <f>LEN(X48)-LEN(SUBSTITUTE(X48,"X",))</f>
        <v>0</v>
      </c>
      <c r="BI48" s="60">
        <f>LEN(X48)-LEN(SUBSTITUTE(X48,"M",))</f>
        <v>0</v>
      </c>
      <c r="BJ48" s="60">
        <f>LEN(X48)-LEN(SUBSTITUTE(X48,"K",))</f>
        <v>0</v>
      </c>
      <c r="BK48" s="60">
        <f>LEN(X48)-LEN(SUBSTITUTE(X48,"D",))</f>
        <v>1</v>
      </c>
      <c r="BL48" s="60">
        <f>SUM(BD48:BK48)</f>
        <v>1</v>
      </c>
      <c r="BM48" s="60">
        <f>IF(BL48=0,0,1)</f>
        <v>1</v>
      </c>
      <c r="BN48" s="47">
        <f>IF(BL48=1,0.6,0)</f>
        <v>0.6</v>
      </c>
      <c r="BO48" s="47">
        <f>IF(BL48=2,0.81,0)</f>
        <v>0</v>
      </c>
      <c r="BP48" s="47">
        <f>IF(BL48=3,1.01,0)</f>
        <v>0</v>
      </c>
      <c r="BQ48" s="47">
        <f>IF(BL48=4,1.15,0)</f>
        <v>0</v>
      </c>
      <c r="BR48" s="47">
        <f>IF(BL48=5,1.25,0)</f>
        <v>0</v>
      </c>
      <c r="BS48" s="47">
        <f>SUM(BN48:BR48)*BM48</f>
        <v>0.6</v>
      </c>
      <c r="BT48" s="47">
        <f>(LEN(X48)-LEN(SUBSTITUTE(X48,"T",)))*-0.03</f>
        <v>0</v>
      </c>
      <c r="BU48" s="47">
        <f>(LEN(X48)-LEN(SUBSTITUTE(X48,"Z",)))*0</f>
        <v>0</v>
      </c>
      <c r="BV48" s="47">
        <f>(LEN(X48)-LEN(SUBSTITUTE(X48,"S",)))*0.01</f>
        <v>0</v>
      </c>
      <c r="BW48" s="47">
        <f>(LEN(X48)-LEN(SUBSTITUTE(X48,"Y",)))*0.01</f>
        <v>0</v>
      </c>
      <c r="BX48" s="47">
        <f>(LEN(X48)-LEN(SUBSTITUTE(X48,"X",)))*0.01</f>
        <v>0</v>
      </c>
      <c r="BY48" s="47">
        <f>(LEN(X48)-LEN(SUBSTITUTE(X48,"M",)))*0.01</f>
        <v>0</v>
      </c>
      <c r="BZ48" s="47">
        <f>(LEN(X48)-LEN(SUBSTITUTE(X48,"K",)))*0.02</f>
        <v>0</v>
      </c>
      <c r="CA48" s="47">
        <f>(LEN(X48)-LEN(SUBSTITUTE(X48,"D",)))*0.02</f>
        <v>0.02</v>
      </c>
      <c r="CB48" s="47">
        <f>SUM(BT48:CA48)</f>
        <v>0.02</v>
      </c>
      <c r="CC48" s="47">
        <f>IF(A48=1,0.15,0)</f>
        <v>0</v>
      </c>
      <c r="CD48" s="47">
        <f>SUM(AG48,AN48,AX48,BC48,BS48,CB48,CC48)</f>
        <v>0.62</v>
      </c>
      <c r="CE48" s="56" t="str">
        <f>IF(H48="","",H48)</f>
        <v>S</v>
      </c>
      <c r="CF48" s="47">
        <f>IF(LEN(CE48)-LEN(SUBSTITUTE(CE48,"b",))=0,0,1.05)</f>
        <v>0</v>
      </c>
      <c r="CG48" s="47">
        <f>IF(LEN(CE48)-LEN(SUBSTITUTE(CE48,"f",))=0,0,1.1)</f>
        <v>0</v>
      </c>
      <c r="CH48" s="47">
        <f>IF(LEN(CE48)-LEN(SUBSTITUTE(CE48,"H",))=0,0,0)</f>
        <v>0</v>
      </c>
      <c r="CI48" s="47">
        <f>IF(LEN(CE48)-LEN(SUBSTITUTE(CE48,"dF",))=0,0,0.36)</f>
        <v>0</v>
      </c>
      <c r="CJ48" s="47">
        <f>IF(LEN(CE48)-LEN(SUBSTITUTE(CE48,"tF",))=0,0,0.53)</f>
        <v>0</v>
      </c>
      <c r="CK48" s="56">
        <f>IF(CI48+CJ48=0,1,0)</f>
        <v>1</v>
      </c>
      <c r="CL48" s="47">
        <f>IF(LEN(CE48)-LEN(SUBSTITUTE(CE48,"F",))=0,0,0.19*CK48)</f>
        <v>0</v>
      </c>
      <c r="CM48" s="47">
        <f>(LEN(CE48)-LEN(SUBSTITUTE(CE48,"l",)))*1.09</f>
        <v>0</v>
      </c>
      <c r="CN48" s="47">
        <f>SUM(CF48:CJ48,CL48,CM48)</f>
        <v>0</v>
      </c>
      <c r="CO48" s="71">
        <f>IF(LEN(CE48)-LEN(SUBSTITUTE(CE48,"o",))&gt;0,0,1)</f>
        <v>1</v>
      </c>
      <c r="CP48" s="47">
        <f>IF(LEN(CE48)-LEN(SUBSTITUTE(CE48,"3",))=0,0,1.05)</f>
        <v>0</v>
      </c>
      <c r="CQ48" s="47">
        <f>IF(LEN(CE48)-LEN(SUBSTITUTE(CE48,"5",))=0,0,1.2)</f>
        <v>0</v>
      </c>
      <c r="CR48" s="47">
        <f>IF(LEN(CE48)-LEN(SUBSTITUTE(CE48,"7",))=0,0,1.28)</f>
        <v>0</v>
      </c>
      <c r="CS48" s="47">
        <f>IF(LEN(CE48)-LEN(SUBSTITUTE(CE48,"9",))=0,0,1.37)</f>
        <v>0</v>
      </c>
      <c r="CT48" s="47">
        <f>IF(LEN(CE48)-LEN(SUBSTITUTE(CE48,"10",))=0,0,1.45)</f>
        <v>0</v>
      </c>
      <c r="CU48" s="47">
        <f>SUM(CP48:CT48)*CO48</f>
        <v>0</v>
      </c>
      <c r="CV48" s="71">
        <f>IF(LEN(CE48)-LEN(SUBSTITUTE(CE48,"o",))&gt;0,1,0)</f>
        <v>0</v>
      </c>
      <c r="CW48" s="47">
        <f>IF(LEN(CE48)-LEN(SUBSTITUTE(CE48,"3o",))=0,0,1.07)</f>
        <v>0</v>
      </c>
      <c r="CX48" s="47">
        <f>IF(LEN(CE48)-LEN(SUBSTITUTE(CE48,"5o",))=0,0,1.16)</f>
        <v>0</v>
      </c>
      <c r="CY48" s="47">
        <f>IF(LEN(CE48)-LEN(SUBSTITUTE(CE48,"7o",))=0,0,1.24)</f>
        <v>0</v>
      </c>
      <c r="CZ48" s="47">
        <f>IF(LEN(CE48)-LEN(SUBSTITUTE(CE48,"9o",))=0,0,1.33)</f>
        <v>0</v>
      </c>
      <c r="DA48" s="47">
        <f>IF(LEN(CE48)-LEN(SUBSTITUTE(CE48,"10o",))=0,0,1.41)</f>
        <v>0</v>
      </c>
      <c r="DB48" s="47">
        <f>IF(LEN(CE48)-LEN(SUBSTITUTE(CE48,"A",))=0,0,0)</f>
        <v>0</v>
      </c>
      <c r="DC48" s="47">
        <f>IF(LEN(CE48)-LEN(SUBSTITUTE(CE48,"B",))=0,0,0.04)</f>
        <v>0</v>
      </c>
      <c r="DD48" s="47">
        <f>IF(LEN(CE48)-LEN(SUBSTITUTE(CE48,"C",))=0,0,0.08)</f>
        <v>0</v>
      </c>
      <c r="DE48" s="47">
        <f>SUM(CW48:DD48)*CV48</f>
        <v>0</v>
      </c>
      <c r="DF48" s="47">
        <f>IF(LEN(CE48)-LEN(SUBSTITUTE(CE48,"p",))&lt;2,0,(LEN(CE48)-LEN(SUBSTITUTE(CE48,"p",))-1)*0.03)</f>
        <v>0</v>
      </c>
      <c r="DG48" s="47">
        <f>IF(LEN(CE48)-LEN(SUBSTITUTE(CE48,"g",))=0,0,0.03)</f>
        <v>0</v>
      </c>
      <c r="DH48" s="47">
        <f>IF(LEN(CE48)-LEN(SUBSTITUTE(CE48,"G",))=0,0,0.08)</f>
        <v>0</v>
      </c>
      <c r="DI48" s="47">
        <f>(LEN(CE48)-LEN(SUBSTITUTE(CE48,"-",)))*0.09</f>
        <v>0</v>
      </c>
      <c r="DJ48" s="47">
        <f>SUM(DF48:DI48)</f>
        <v>0</v>
      </c>
      <c r="DK48" s="60">
        <f>LEN(CE48)-LEN(SUBSTITUTE(CE48,"T",))</f>
        <v>0</v>
      </c>
      <c r="DL48" s="60">
        <f>LEN(CE48)-LEN(SUBSTITUTE(CE48,"Z",))</f>
        <v>0</v>
      </c>
      <c r="DM48" s="60">
        <f>LEN(CE48)-LEN(SUBSTITUTE(CE48,"S",))</f>
        <v>1</v>
      </c>
      <c r="DN48" s="60">
        <f>LEN(CE48)-LEN(SUBSTITUTE(CE48,"Y",))</f>
        <v>0</v>
      </c>
      <c r="DO48" s="60">
        <f>LEN(CE48)-LEN(SUBSTITUTE(CE48,"X",))</f>
        <v>0</v>
      </c>
      <c r="DP48" s="60">
        <f>LEN(CE48)-LEN(SUBSTITUTE(CE48,"M",))</f>
        <v>0</v>
      </c>
      <c r="DQ48" s="60">
        <f>LEN(CE48)-LEN(SUBSTITUTE(CE48,"K",))</f>
        <v>0</v>
      </c>
      <c r="DR48" s="60">
        <f>LEN(CE48)-LEN(SUBSTITUTE(CE48,"D",))</f>
        <v>0</v>
      </c>
      <c r="DS48" s="60">
        <f>SUM(DK48:DR48)</f>
        <v>1</v>
      </c>
      <c r="DT48" s="60">
        <f>IF(DS48=0,0,1)</f>
        <v>1</v>
      </c>
      <c r="DU48" s="47">
        <f>IF(DS48=1,0.6,0)</f>
        <v>0.6</v>
      </c>
      <c r="DV48" s="47">
        <f>IF(DS48=2,0.81,0)</f>
        <v>0</v>
      </c>
      <c r="DW48" s="47">
        <f>IF(DS48=3,1.01,0)</f>
        <v>0</v>
      </c>
      <c r="DX48" s="47">
        <f>IF(DS48=4,1.15,0)</f>
        <v>0</v>
      </c>
      <c r="DY48" s="47">
        <f>IF(DS48=5,1.25,0)</f>
        <v>0</v>
      </c>
      <c r="DZ48" s="47">
        <f>SUM(DU48:DY48)*DT48</f>
        <v>0.6</v>
      </c>
      <c r="EA48" s="47">
        <f>(LEN(CE48)-LEN(SUBSTITUTE(CE48,"T",)))*-0.03</f>
        <v>0</v>
      </c>
      <c r="EB48" s="47">
        <f>(LEN(CE48)-LEN(SUBSTITUTE(CE48,"Z",)))*0</f>
        <v>0</v>
      </c>
      <c r="EC48" s="47">
        <f>(LEN(CE48)-LEN(SUBSTITUTE(CE48,"S",)))*0.01</f>
        <v>0.01</v>
      </c>
      <c r="ED48" s="47">
        <f>(LEN(CE48)-LEN(SUBSTITUTE(CE48,"Y",)))*0.01</f>
        <v>0</v>
      </c>
      <c r="EE48" s="47">
        <f>(LEN(CE48)-LEN(SUBSTITUTE(CE48,"X",)))*0.01</f>
        <v>0</v>
      </c>
      <c r="EF48" s="47">
        <f>(LEN(CE48)-LEN(SUBSTITUTE(CE48,"M",)))*0.01</f>
        <v>0</v>
      </c>
      <c r="EG48" s="47">
        <f>(LEN(CE48)-LEN(SUBSTITUTE(CE48,"K",)))*0.02</f>
        <v>0</v>
      </c>
      <c r="EH48" s="47">
        <f>(LEN(CE48)-LEN(SUBSTITUTE(CE48,"D",)))*0.02</f>
        <v>0</v>
      </c>
      <c r="EI48" s="47">
        <f>SUM(EA48:EH48)</f>
        <v>0.01</v>
      </c>
      <c r="EJ48" s="47">
        <f>IF(A48=1,0.15,0)</f>
        <v>0</v>
      </c>
      <c r="EK48" s="47">
        <f>SUM(CN48,CU48,DE48,DJ48,DZ48,EI48,EJ48)</f>
        <v>0.61</v>
      </c>
      <c r="EL48" s="68">
        <f>C48</f>
        <v>28.84</v>
      </c>
      <c r="EM48" s="68">
        <f>SUM(O48:Q48)+R48+S48</f>
        <v>11.09</v>
      </c>
      <c r="EN48" s="58">
        <f>ROUND(18-(12*C48)/B48,2)</f>
        <v>-1.78</v>
      </c>
      <c r="EO48" s="68">
        <f>IF(EN48&gt;7.5,7.5,IF(EN48&lt;0,0,EN48))</f>
        <v>0</v>
      </c>
      <c r="EP48" s="68">
        <f>SUM(EM48,EO48)</f>
        <v>11.09</v>
      </c>
    </row>
    <row r="49" spans="1:146" ht="13.5" customHeight="1">
      <c r="A49" s="61"/>
      <c r="B49" s="62">
        <v>17.5</v>
      </c>
      <c r="C49" s="63">
        <v>25.96</v>
      </c>
      <c r="D49" s="64">
        <v>3.2</v>
      </c>
      <c r="E49" s="64">
        <v>0.4</v>
      </c>
      <c r="F49" s="64">
        <v>1.2</v>
      </c>
      <c r="G49" s="65" t="s">
        <v>85</v>
      </c>
      <c r="H49" s="65" t="s">
        <v>107</v>
      </c>
      <c r="I49" s="66"/>
      <c r="J49" s="67">
        <v>34</v>
      </c>
      <c r="K49" s="5" t="s">
        <v>198</v>
      </c>
      <c r="L49" s="5" t="s">
        <v>199</v>
      </c>
      <c r="M49" s="5" t="s">
        <v>129</v>
      </c>
      <c r="N49" s="5" t="s">
        <v>158</v>
      </c>
      <c r="O49" s="68">
        <f>D49</f>
        <v>3.2</v>
      </c>
      <c r="P49" s="69">
        <f>D49</f>
        <v>3.2</v>
      </c>
      <c r="Q49" s="69">
        <f>D49</f>
        <v>3.2</v>
      </c>
      <c r="R49" s="68">
        <f>IF(V49&gt;3.75,3.75,V49)</f>
        <v>0.42</v>
      </c>
      <c r="S49" s="68">
        <f>IF(W49&gt;3.75,3.75,W49)</f>
        <v>0.73</v>
      </c>
      <c r="T49" s="70" t="str">
        <f>G49</f>
        <v>3</v>
      </c>
      <c r="U49" s="70" t="str">
        <f>H49</f>
        <v>S</v>
      </c>
      <c r="V49" s="58">
        <f>ROUND(E49*CD49,2)</f>
        <v>0.42</v>
      </c>
      <c r="W49" s="58">
        <f>ROUND(F49*EK49,2)</f>
        <v>0.73</v>
      </c>
      <c r="X49" s="56" t="str">
        <f>IF(G49="","",G49)</f>
        <v>3</v>
      </c>
      <c r="Y49" s="47">
        <f>IF(LEN(X49)-LEN(SUBSTITUTE(X49,"b",))=0,0,1.05)</f>
        <v>0</v>
      </c>
      <c r="Z49" s="47">
        <f>IF(LEN(X49)-LEN(SUBSTITUTE(X49,"f",))=0,0,1.1)</f>
        <v>0</v>
      </c>
      <c r="AA49" s="47">
        <f>IF(LEN(X49)-LEN(SUBSTITUTE(X49,"H",))=0,0,0)</f>
        <v>0</v>
      </c>
      <c r="AB49" s="47">
        <f>IF(LEN(X49)-LEN(SUBSTITUTE(X49,"dF",))=0,0,0.36)</f>
        <v>0</v>
      </c>
      <c r="AC49" s="47">
        <f>IF(LEN(X49)-LEN(SUBSTITUTE(X49,"tF",))=0,0,0.53)</f>
        <v>0</v>
      </c>
      <c r="AD49" s="56">
        <f>IF(AB49+AC49=0,1,0)</f>
        <v>1</v>
      </c>
      <c r="AE49" s="47">
        <f>IF(LEN(X49)-LEN(SUBSTITUTE(X49,"F",))=0,0,0.19*AD49)</f>
        <v>0</v>
      </c>
      <c r="AF49" s="47">
        <f>(LEN(X49)-LEN(SUBSTITUTE(X49,"l",)))*1.09</f>
        <v>0</v>
      </c>
      <c r="AG49" s="47">
        <f>SUM(Y49:AC49,AE49,AF49)</f>
        <v>0</v>
      </c>
      <c r="AH49" s="71">
        <f>IF(LEN(X49)-LEN(SUBSTITUTE(X49,"o",))&gt;0,0,1)</f>
        <v>1</v>
      </c>
      <c r="AI49" s="47">
        <f>IF(LEN(X49)-LEN(SUBSTITUTE(X49,"3",))=0,0,1.05)</f>
        <v>1.05</v>
      </c>
      <c r="AJ49" s="47">
        <f>IF(LEN(X49)-LEN(SUBSTITUTE(X49,"5",))=0,0,1.2)</f>
        <v>0</v>
      </c>
      <c r="AK49" s="47">
        <f>IF(LEN(X49)-LEN(SUBSTITUTE(X49,"7",))=0,0,1.28)</f>
        <v>0</v>
      </c>
      <c r="AL49" s="47">
        <f>IF(LEN(X49)-LEN(SUBSTITUTE(X49,"9",))=0,0,1.37)</f>
        <v>0</v>
      </c>
      <c r="AM49" s="47">
        <f>IF(LEN(X49)-LEN(SUBSTITUTE(X49,"10",))=0,0,1.45)</f>
        <v>0</v>
      </c>
      <c r="AN49" s="47">
        <f>SUM(AI49:AM49)*AH49</f>
        <v>1.05</v>
      </c>
      <c r="AO49" s="71">
        <f>IF(LEN(X49)-LEN(SUBSTITUTE(X49,"o",))&gt;0,1,0)</f>
        <v>0</v>
      </c>
      <c r="AP49" s="47">
        <f>IF(LEN(X49)-LEN(SUBSTITUTE(X49,"3o",))=0,0,1.07)</f>
        <v>0</v>
      </c>
      <c r="AQ49" s="47">
        <f>IF(LEN(X49)-LEN(SUBSTITUTE(X49,"5o",))=0,0,1.16)</f>
        <v>0</v>
      </c>
      <c r="AR49" s="47">
        <f>IF(LEN(X49)-LEN(SUBSTITUTE(X49,"7o",))=0,0,1.24)</f>
        <v>0</v>
      </c>
      <c r="AS49" s="47">
        <f>IF(LEN(X49)-LEN(SUBSTITUTE(X49,"9o",))=0,0,1.33)</f>
        <v>0</v>
      </c>
      <c r="AT49" s="47">
        <f>IF(LEN(X49)-LEN(SUBSTITUTE(X49,"10o",))=0,0,1.41)</f>
        <v>0</v>
      </c>
      <c r="AU49" s="47">
        <f>IF(LEN(X49)-LEN(SUBSTITUTE(X49,"A",))=0,0,0)</f>
        <v>0</v>
      </c>
      <c r="AV49" s="47">
        <f>IF(LEN(X49)-LEN(SUBSTITUTE(X49,"B",))=0,0,0.04)</f>
        <v>0</v>
      </c>
      <c r="AW49" s="47">
        <f>IF(LEN(X49)-LEN(SUBSTITUTE(X49,"C",))=0,0,0.08)</f>
        <v>0</v>
      </c>
      <c r="AX49" s="47">
        <f>SUM(AP49:AW49)*AO49</f>
        <v>0</v>
      </c>
      <c r="AY49" s="47">
        <f>IF(LEN(X49)-LEN(SUBSTITUTE(X49,"p",))&lt;2,0,(LEN(X49)-LEN(SUBSTITUTE(X49,"p",))-1)*0.03)</f>
        <v>0</v>
      </c>
      <c r="AZ49" s="47">
        <f>IF(LEN(X49)-LEN(SUBSTITUTE(X49,"g",))=0,0,0.03)</f>
        <v>0</v>
      </c>
      <c r="BA49" s="47">
        <f>IF(LEN(X49)-LEN(SUBSTITUTE(X49,"G",))=0,0,0.08)</f>
        <v>0</v>
      </c>
      <c r="BB49" s="47">
        <f>(LEN(X49)-LEN(SUBSTITUTE(X49,"-",)))*0.09</f>
        <v>0</v>
      </c>
      <c r="BC49" s="47">
        <f>SUM(AY49:BB49)</f>
        <v>0</v>
      </c>
      <c r="BD49" s="60">
        <f>LEN(X49)-LEN(SUBSTITUTE(X49,"T",))</f>
        <v>0</v>
      </c>
      <c r="BE49" s="60">
        <f>LEN(X49)-LEN(SUBSTITUTE(X49,"Z",))</f>
        <v>0</v>
      </c>
      <c r="BF49" s="60">
        <f>LEN(X49)-LEN(SUBSTITUTE(X49,"S",))</f>
        <v>0</v>
      </c>
      <c r="BG49" s="60">
        <f>LEN(X49)-LEN(SUBSTITUTE(X49,"Y",))</f>
        <v>0</v>
      </c>
      <c r="BH49" s="60">
        <f>LEN(X49)-LEN(SUBSTITUTE(X49,"X",))</f>
        <v>0</v>
      </c>
      <c r="BI49" s="60">
        <f>LEN(X49)-LEN(SUBSTITUTE(X49,"M",))</f>
        <v>0</v>
      </c>
      <c r="BJ49" s="60">
        <f>LEN(X49)-LEN(SUBSTITUTE(X49,"K",))</f>
        <v>0</v>
      </c>
      <c r="BK49" s="60">
        <f>LEN(X49)-LEN(SUBSTITUTE(X49,"D",))</f>
        <v>0</v>
      </c>
      <c r="BL49" s="60">
        <f>SUM(BD49:BK49)</f>
        <v>0</v>
      </c>
      <c r="BM49" s="60">
        <f>IF(BL49=0,0,1)</f>
        <v>0</v>
      </c>
      <c r="BN49" s="47">
        <f>IF(BL49=1,0.6,0)</f>
        <v>0</v>
      </c>
      <c r="BO49" s="47">
        <f>IF(BL49=2,0.81,0)</f>
        <v>0</v>
      </c>
      <c r="BP49" s="47">
        <f>IF(BL49=3,1.01,0)</f>
        <v>0</v>
      </c>
      <c r="BQ49" s="47">
        <f>IF(BL49=4,1.15,0)</f>
        <v>0</v>
      </c>
      <c r="BR49" s="47">
        <f>IF(BL49=5,1.25,0)</f>
        <v>0</v>
      </c>
      <c r="BS49" s="47">
        <f>SUM(BN49:BR49)*BM49</f>
        <v>0</v>
      </c>
      <c r="BT49" s="47">
        <f>(LEN(X49)-LEN(SUBSTITUTE(X49,"T",)))*-0.03</f>
        <v>0</v>
      </c>
      <c r="BU49" s="47">
        <f>(LEN(X49)-LEN(SUBSTITUTE(X49,"Z",)))*0</f>
        <v>0</v>
      </c>
      <c r="BV49" s="47">
        <f>(LEN(X49)-LEN(SUBSTITUTE(X49,"S",)))*0.01</f>
        <v>0</v>
      </c>
      <c r="BW49" s="47">
        <f>(LEN(X49)-LEN(SUBSTITUTE(X49,"Y",)))*0.01</f>
        <v>0</v>
      </c>
      <c r="BX49" s="47">
        <f>(LEN(X49)-LEN(SUBSTITUTE(X49,"X",)))*0.01</f>
        <v>0</v>
      </c>
      <c r="BY49" s="47">
        <f>(LEN(X49)-LEN(SUBSTITUTE(X49,"M",)))*0.01</f>
        <v>0</v>
      </c>
      <c r="BZ49" s="47">
        <f>(LEN(X49)-LEN(SUBSTITUTE(X49,"K",)))*0.02</f>
        <v>0</v>
      </c>
      <c r="CA49" s="47">
        <f>(LEN(X49)-LEN(SUBSTITUTE(X49,"D",)))*0.02</f>
        <v>0</v>
      </c>
      <c r="CB49" s="47">
        <f>SUM(BT49:CA49)</f>
        <v>0</v>
      </c>
      <c r="CC49" s="47">
        <f>IF(A49=1,0.15,0)</f>
        <v>0</v>
      </c>
      <c r="CD49" s="47">
        <f>SUM(AG49,AN49,AX49,BC49,BS49,CB49,CC49)</f>
        <v>1.05</v>
      </c>
      <c r="CE49" s="56" t="str">
        <f>IF(H49="","",H49)</f>
        <v>S</v>
      </c>
      <c r="CF49" s="47">
        <f>IF(LEN(CE49)-LEN(SUBSTITUTE(CE49,"b",))=0,0,1.05)</f>
        <v>0</v>
      </c>
      <c r="CG49" s="47">
        <f>IF(LEN(CE49)-LEN(SUBSTITUTE(CE49,"f",))=0,0,1.1)</f>
        <v>0</v>
      </c>
      <c r="CH49" s="47">
        <f>IF(LEN(CE49)-LEN(SUBSTITUTE(CE49,"H",))=0,0,0)</f>
        <v>0</v>
      </c>
      <c r="CI49" s="47">
        <f>IF(LEN(CE49)-LEN(SUBSTITUTE(CE49,"dF",))=0,0,0.36)</f>
        <v>0</v>
      </c>
      <c r="CJ49" s="47">
        <f>IF(LEN(CE49)-LEN(SUBSTITUTE(CE49,"tF",))=0,0,0.53)</f>
        <v>0</v>
      </c>
      <c r="CK49" s="56">
        <f>IF(CI49+CJ49=0,1,0)</f>
        <v>1</v>
      </c>
      <c r="CL49" s="47">
        <f>IF(LEN(CE49)-LEN(SUBSTITUTE(CE49,"F",))=0,0,0.19*CK49)</f>
        <v>0</v>
      </c>
      <c r="CM49" s="47">
        <f>(LEN(CE49)-LEN(SUBSTITUTE(CE49,"l",)))*1.09</f>
        <v>0</v>
      </c>
      <c r="CN49" s="47">
        <f>SUM(CF49:CJ49,CL49,CM49)</f>
        <v>0</v>
      </c>
      <c r="CO49" s="71">
        <f>IF(LEN(CE49)-LEN(SUBSTITUTE(CE49,"o",))&gt;0,0,1)</f>
        <v>1</v>
      </c>
      <c r="CP49" s="47">
        <f>IF(LEN(CE49)-LEN(SUBSTITUTE(CE49,"3",))=0,0,1.05)</f>
        <v>0</v>
      </c>
      <c r="CQ49" s="47">
        <f>IF(LEN(CE49)-LEN(SUBSTITUTE(CE49,"5",))=0,0,1.2)</f>
        <v>0</v>
      </c>
      <c r="CR49" s="47">
        <f>IF(LEN(CE49)-LEN(SUBSTITUTE(CE49,"7",))=0,0,1.28)</f>
        <v>0</v>
      </c>
      <c r="CS49" s="47">
        <f>IF(LEN(CE49)-LEN(SUBSTITUTE(CE49,"9",))=0,0,1.37)</f>
        <v>0</v>
      </c>
      <c r="CT49" s="47">
        <f>IF(LEN(CE49)-LEN(SUBSTITUTE(CE49,"10",))=0,0,1.45)</f>
        <v>0</v>
      </c>
      <c r="CU49" s="47">
        <f>SUM(CP49:CT49)*CO49</f>
        <v>0</v>
      </c>
      <c r="CV49" s="71">
        <f>IF(LEN(CE49)-LEN(SUBSTITUTE(CE49,"o",))&gt;0,1,0)</f>
        <v>0</v>
      </c>
      <c r="CW49" s="47">
        <f>IF(LEN(CE49)-LEN(SUBSTITUTE(CE49,"3o",))=0,0,1.07)</f>
        <v>0</v>
      </c>
      <c r="CX49" s="47">
        <f>IF(LEN(CE49)-LEN(SUBSTITUTE(CE49,"5o",))=0,0,1.16)</f>
        <v>0</v>
      </c>
      <c r="CY49" s="47">
        <f>IF(LEN(CE49)-LEN(SUBSTITUTE(CE49,"7o",))=0,0,1.24)</f>
        <v>0</v>
      </c>
      <c r="CZ49" s="47">
        <f>IF(LEN(CE49)-LEN(SUBSTITUTE(CE49,"9o",))=0,0,1.33)</f>
        <v>0</v>
      </c>
      <c r="DA49" s="47">
        <f>IF(LEN(CE49)-LEN(SUBSTITUTE(CE49,"10o",))=0,0,1.41)</f>
        <v>0</v>
      </c>
      <c r="DB49" s="47">
        <f>IF(LEN(CE49)-LEN(SUBSTITUTE(CE49,"A",))=0,0,0)</f>
        <v>0</v>
      </c>
      <c r="DC49" s="47">
        <f>IF(LEN(CE49)-LEN(SUBSTITUTE(CE49,"B",))=0,0,0.04)</f>
        <v>0</v>
      </c>
      <c r="DD49" s="47">
        <f>IF(LEN(CE49)-LEN(SUBSTITUTE(CE49,"C",))=0,0,0.08)</f>
        <v>0</v>
      </c>
      <c r="DE49" s="47">
        <f>SUM(CW49:DD49)*CV49</f>
        <v>0</v>
      </c>
      <c r="DF49" s="47">
        <f>IF(LEN(CE49)-LEN(SUBSTITUTE(CE49,"p",))&lt;2,0,(LEN(CE49)-LEN(SUBSTITUTE(CE49,"p",))-1)*0.03)</f>
        <v>0</v>
      </c>
      <c r="DG49" s="47">
        <f>IF(LEN(CE49)-LEN(SUBSTITUTE(CE49,"g",))=0,0,0.03)</f>
        <v>0</v>
      </c>
      <c r="DH49" s="47">
        <f>IF(LEN(CE49)-LEN(SUBSTITUTE(CE49,"G",))=0,0,0.08)</f>
        <v>0</v>
      </c>
      <c r="DI49" s="47">
        <f>(LEN(CE49)-LEN(SUBSTITUTE(CE49,"-",)))*0.09</f>
        <v>0</v>
      </c>
      <c r="DJ49" s="47">
        <f>SUM(DF49:DI49)</f>
        <v>0</v>
      </c>
      <c r="DK49" s="60">
        <f>LEN(CE49)-LEN(SUBSTITUTE(CE49,"T",))</f>
        <v>0</v>
      </c>
      <c r="DL49" s="60">
        <f>LEN(CE49)-LEN(SUBSTITUTE(CE49,"Z",))</f>
        <v>0</v>
      </c>
      <c r="DM49" s="60">
        <f>LEN(CE49)-LEN(SUBSTITUTE(CE49,"S",))</f>
        <v>1</v>
      </c>
      <c r="DN49" s="60">
        <f>LEN(CE49)-LEN(SUBSTITUTE(CE49,"Y",))</f>
        <v>0</v>
      </c>
      <c r="DO49" s="60">
        <f>LEN(CE49)-LEN(SUBSTITUTE(CE49,"X",))</f>
        <v>0</v>
      </c>
      <c r="DP49" s="60">
        <f>LEN(CE49)-LEN(SUBSTITUTE(CE49,"M",))</f>
        <v>0</v>
      </c>
      <c r="DQ49" s="60">
        <f>LEN(CE49)-LEN(SUBSTITUTE(CE49,"K",))</f>
        <v>0</v>
      </c>
      <c r="DR49" s="60">
        <f>LEN(CE49)-LEN(SUBSTITUTE(CE49,"D",))</f>
        <v>0</v>
      </c>
      <c r="DS49" s="60">
        <f>SUM(DK49:DR49)</f>
        <v>1</v>
      </c>
      <c r="DT49" s="60">
        <f>IF(DS49=0,0,1)</f>
        <v>1</v>
      </c>
      <c r="DU49" s="47">
        <f>IF(DS49=1,0.6,0)</f>
        <v>0.6</v>
      </c>
      <c r="DV49" s="47">
        <f>IF(DS49=2,0.81,0)</f>
        <v>0</v>
      </c>
      <c r="DW49" s="47">
        <f>IF(DS49=3,1.01,0)</f>
        <v>0</v>
      </c>
      <c r="DX49" s="47">
        <f>IF(DS49=4,1.15,0)</f>
        <v>0</v>
      </c>
      <c r="DY49" s="47">
        <f>IF(DS49=5,1.25,0)</f>
        <v>0</v>
      </c>
      <c r="DZ49" s="47">
        <f>SUM(DU49:DY49)*DT49</f>
        <v>0.6</v>
      </c>
      <c r="EA49" s="47">
        <f>(LEN(CE49)-LEN(SUBSTITUTE(CE49,"T",)))*-0.03</f>
        <v>0</v>
      </c>
      <c r="EB49" s="47">
        <f>(LEN(CE49)-LEN(SUBSTITUTE(CE49,"Z",)))*0</f>
        <v>0</v>
      </c>
      <c r="EC49" s="47">
        <f>(LEN(CE49)-LEN(SUBSTITUTE(CE49,"S",)))*0.01</f>
        <v>0.01</v>
      </c>
      <c r="ED49" s="47">
        <f>(LEN(CE49)-LEN(SUBSTITUTE(CE49,"Y",)))*0.01</f>
        <v>0</v>
      </c>
      <c r="EE49" s="47">
        <f>(LEN(CE49)-LEN(SUBSTITUTE(CE49,"X",)))*0.01</f>
        <v>0</v>
      </c>
      <c r="EF49" s="47">
        <f>(LEN(CE49)-LEN(SUBSTITUTE(CE49,"M",)))*0.01</f>
        <v>0</v>
      </c>
      <c r="EG49" s="47">
        <f>(LEN(CE49)-LEN(SUBSTITUTE(CE49,"K",)))*0.02</f>
        <v>0</v>
      </c>
      <c r="EH49" s="47">
        <f>(LEN(CE49)-LEN(SUBSTITUTE(CE49,"D",)))*0.02</f>
        <v>0</v>
      </c>
      <c r="EI49" s="47">
        <f>SUM(EA49:EH49)</f>
        <v>0.01</v>
      </c>
      <c r="EJ49" s="47">
        <f>IF(A49=1,0.15,0)</f>
        <v>0</v>
      </c>
      <c r="EK49" s="47">
        <f>SUM(CN49,CU49,DE49,DJ49,DZ49,EI49,EJ49)</f>
        <v>0.61</v>
      </c>
      <c r="EL49" s="68">
        <f>C49</f>
        <v>25.96</v>
      </c>
      <c r="EM49" s="68">
        <f>SUM(O49:Q49)+R49+S49</f>
        <v>10.750000000000002</v>
      </c>
      <c r="EN49" s="58">
        <f>ROUND(18-(12*C49)/B49,2)</f>
        <v>0.2</v>
      </c>
      <c r="EO49" s="68">
        <f>IF(EN49&gt;7.5,7.5,IF(EN49&lt;0,0,EN49))</f>
        <v>0.2</v>
      </c>
      <c r="EP49" s="68">
        <f>SUM(EM49,EO49)</f>
        <v>10.950000000000001</v>
      </c>
    </row>
    <row r="50" spans="1:146" ht="13.5" customHeight="1">
      <c r="A50" s="61"/>
      <c r="B50" s="62">
        <v>17.5</v>
      </c>
      <c r="C50" s="63">
        <v>26.44</v>
      </c>
      <c r="D50" s="64">
        <v>3</v>
      </c>
      <c r="E50" s="64">
        <v>1.6</v>
      </c>
      <c r="F50" s="64">
        <v>0.4</v>
      </c>
      <c r="G50" s="65" t="s">
        <v>131</v>
      </c>
      <c r="H50" s="65" t="s">
        <v>119</v>
      </c>
      <c r="I50" s="66"/>
      <c r="J50" s="67">
        <v>35</v>
      </c>
      <c r="K50" s="5" t="s">
        <v>200</v>
      </c>
      <c r="L50" s="5" t="s">
        <v>201</v>
      </c>
      <c r="M50" s="5" t="s">
        <v>202</v>
      </c>
      <c r="N50" s="5" t="s">
        <v>130</v>
      </c>
      <c r="O50" s="68">
        <f>D50</f>
        <v>3</v>
      </c>
      <c r="P50" s="69">
        <f>D50</f>
        <v>3</v>
      </c>
      <c r="Q50" s="69">
        <f>D50</f>
        <v>3</v>
      </c>
      <c r="R50" s="68">
        <f>IF(V50&gt;3.75,3.75,V50)</f>
        <v>1.47</v>
      </c>
      <c r="S50" s="68">
        <f>IF(W50&gt;3.75,3.75,W50)</f>
        <v>0.32</v>
      </c>
      <c r="T50" s="70" t="str">
        <f>G50</f>
        <v>TTT</v>
      </c>
      <c r="U50" s="70" t="str">
        <f>H50</f>
        <v>TS</v>
      </c>
      <c r="V50" s="58">
        <f>ROUND(E50*CD50,2)</f>
        <v>1.47</v>
      </c>
      <c r="W50" s="58">
        <f>ROUND(F50*EK50,2)</f>
        <v>0.32</v>
      </c>
      <c r="X50" s="56" t="str">
        <f>IF(G50="","",G50)</f>
        <v>TTT</v>
      </c>
      <c r="Y50" s="47">
        <f>IF(LEN(X50)-LEN(SUBSTITUTE(X50,"b",))=0,0,1.05)</f>
        <v>0</v>
      </c>
      <c r="Z50" s="47">
        <f>IF(LEN(X50)-LEN(SUBSTITUTE(X50,"f",))=0,0,1.1)</f>
        <v>0</v>
      </c>
      <c r="AA50" s="47">
        <f>IF(LEN(X50)-LEN(SUBSTITUTE(X50,"H",))=0,0,0)</f>
        <v>0</v>
      </c>
      <c r="AB50" s="47">
        <f>IF(LEN(X50)-LEN(SUBSTITUTE(X50,"dF",))=0,0,0.36)</f>
        <v>0</v>
      </c>
      <c r="AC50" s="47">
        <f>IF(LEN(X50)-LEN(SUBSTITUTE(X50,"tF",))=0,0,0.53)</f>
        <v>0</v>
      </c>
      <c r="AD50" s="56">
        <f>IF(AB50+AC50=0,1,0)</f>
        <v>1</v>
      </c>
      <c r="AE50" s="47">
        <f>IF(LEN(X50)-LEN(SUBSTITUTE(X50,"F",))=0,0,0.19*AD50)</f>
        <v>0</v>
      </c>
      <c r="AF50" s="47">
        <f>(LEN(X50)-LEN(SUBSTITUTE(X50,"l",)))*1.09</f>
        <v>0</v>
      </c>
      <c r="AG50" s="47">
        <f>SUM(Y50:AC50,AE50,AF50)</f>
        <v>0</v>
      </c>
      <c r="AH50" s="71">
        <f>IF(LEN(X50)-LEN(SUBSTITUTE(X50,"o",))&gt;0,0,1)</f>
        <v>1</v>
      </c>
      <c r="AI50" s="47">
        <f>IF(LEN(X50)-LEN(SUBSTITUTE(X50,"3",))=0,0,1.05)</f>
        <v>0</v>
      </c>
      <c r="AJ50" s="47">
        <f>IF(LEN(X50)-LEN(SUBSTITUTE(X50,"5",))=0,0,1.2)</f>
        <v>0</v>
      </c>
      <c r="AK50" s="47">
        <f>IF(LEN(X50)-LEN(SUBSTITUTE(X50,"7",))=0,0,1.28)</f>
        <v>0</v>
      </c>
      <c r="AL50" s="47">
        <f>IF(LEN(X50)-LEN(SUBSTITUTE(X50,"9",))=0,0,1.37)</f>
        <v>0</v>
      </c>
      <c r="AM50" s="47">
        <f>IF(LEN(X50)-LEN(SUBSTITUTE(X50,"10",))=0,0,1.45)</f>
        <v>0</v>
      </c>
      <c r="AN50" s="47">
        <f>SUM(AI50:AM50)*AH50</f>
        <v>0</v>
      </c>
      <c r="AO50" s="71">
        <f>IF(LEN(X50)-LEN(SUBSTITUTE(X50,"o",))&gt;0,1,0)</f>
        <v>0</v>
      </c>
      <c r="AP50" s="47">
        <f>IF(LEN(X50)-LEN(SUBSTITUTE(X50,"3o",))=0,0,1.07)</f>
        <v>0</v>
      </c>
      <c r="AQ50" s="47">
        <f>IF(LEN(X50)-LEN(SUBSTITUTE(X50,"5o",))=0,0,1.16)</f>
        <v>0</v>
      </c>
      <c r="AR50" s="47">
        <f>IF(LEN(X50)-LEN(SUBSTITUTE(X50,"7o",))=0,0,1.24)</f>
        <v>0</v>
      </c>
      <c r="AS50" s="47">
        <f>IF(LEN(X50)-LEN(SUBSTITUTE(X50,"9o",))=0,0,1.33)</f>
        <v>0</v>
      </c>
      <c r="AT50" s="47">
        <f>IF(LEN(X50)-LEN(SUBSTITUTE(X50,"10o",))=0,0,1.41)</f>
        <v>0</v>
      </c>
      <c r="AU50" s="47">
        <f>IF(LEN(X50)-LEN(SUBSTITUTE(X50,"A",))=0,0,0)</f>
        <v>0</v>
      </c>
      <c r="AV50" s="47">
        <f>IF(LEN(X50)-LEN(SUBSTITUTE(X50,"B",))=0,0,0.04)</f>
        <v>0</v>
      </c>
      <c r="AW50" s="47">
        <f>IF(LEN(X50)-LEN(SUBSTITUTE(X50,"C",))=0,0,0.08)</f>
        <v>0</v>
      </c>
      <c r="AX50" s="47">
        <f>SUM(AP50:AW50)*AO50</f>
        <v>0</v>
      </c>
      <c r="AY50" s="47">
        <f>IF(LEN(X50)-LEN(SUBSTITUTE(X50,"p",))&lt;2,0,(LEN(X50)-LEN(SUBSTITUTE(X50,"p",))-1)*0.03)</f>
        <v>0</v>
      </c>
      <c r="AZ50" s="47">
        <f>IF(LEN(X50)-LEN(SUBSTITUTE(X50,"g",))=0,0,0.03)</f>
        <v>0</v>
      </c>
      <c r="BA50" s="47">
        <f>IF(LEN(X50)-LEN(SUBSTITUTE(X50,"G",))=0,0,0.08)</f>
        <v>0</v>
      </c>
      <c r="BB50" s="47">
        <f>(LEN(X50)-LEN(SUBSTITUTE(X50,"-",)))*0.09</f>
        <v>0</v>
      </c>
      <c r="BC50" s="47">
        <f>SUM(AY50:BB50)</f>
        <v>0</v>
      </c>
      <c r="BD50" s="60">
        <f>LEN(X50)-LEN(SUBSTITUTE(X50,"T",))</f>
        <v>3</v>
      </c>
      <c r="BE50" s="60">
        <f>LEN(X50)-LEN(SUBSTITUTE(X50,"Z",))</f>
        <v>0</v>
      </c>
      <c r="BF50" s="60">
        <f>LEN(X50)-LEN(SUBSTITUTE(X50,"S",))</f>
        <v>0</v>
      </c>
      <c r="BG50" s="60">
        <f>LEN(X50)-LEN(SUBSTITUTE(X50,"Y",))</f>
        <v>0</v>
      </c>
      <c r="BH50" s="60">
        <f>LEN(X50)-LEN(SUBSTITUTE(X50,"X",))</f>
        <v>0</v>
      </c>
      <c r="BI50" s="60">
        <f>LEN(X50)-LEN(SUBSTITUTE(X50,"M",))</f>
        <v>0</v>
      </c>
      <c r="BJ50" s="60">
        <f>LEN(X50)-LEN(SUBSTITUTE(X50,"K",))</f>
        <v>0</v>
      </c>
      <c r="BK50" s="60">
        <f>LEN(X50)-LEN(SUBSTITUTE(X50,"D",))</f>
        <v>0</v>
      </c>
      <c r="BL50" s="60">
        <f>SUM(BD50:BK50)</f>
        <v>3</v>
      </c>
      <c r="BM50" s="60">
        <f>IF(BL50=0,0,1)</f>
        <v>1</v>
      </c>
      <c r="BN50" s="47">
        <f>IF(BL50=1,0.6,0)</f>
        <v>0</v>
      </c>
      <c r="BO50" s="47">
        <f>IF(BL50=2,0.81,0)</f>
        <v>0</v>
      </c>
      <c r="BP50" s="47">
        <f>IF(BL50=3,1.01,0)</f>
        <v>1.01</v>
      </c>
      <c r="BQ50" s="47">
        <f>IF(BL50=4,1.15,0)</f>
        <v>0</v>
      </c>
      <c r="BR50" s="47">
        <f>IF(BL50=5,1.25,0)</f>
        <v>0</v>
      </c>
      <c r="BS50" s="47">
        <f>SUM(BN50:BR50)*BM50</f>
        <v>1.01</v>
      </c>
      <c r="BT50" s="47">
        <f>(LEN(X50)-LEN(SUBSTITUTE(X50,"T",)))*-0.03</f>
        <v>-0.09</v>
      </c>
      <c r="BU50" s="47">
        <f>(LEN(X50)-LEN(SUBSTITUTE(X50,"Z",)))*0</f>
        <v>0</v>
      </c>
      <c r="BV50" s="47">
        <f>(LEN(X50)-LEN(SUBSTITUTE(X50,"S",)))*0.01</f>
        <v>0</v>
      </c>
      <c r="BW50" s="47">
        <f>(LEN(X50)-LEN(SUBSTITUTE(X50,"Y",)))*0.01</f>
        <v>0</v>
      </c>
      <c r="BX50" s="47">
        <f>(LEN(X50)-LEN(SUBSTITUTE(X50,"X",)))*0.01</f>
        <v>0</v>
      </c>
      <c r="BY50" s="47">
        <f>(LEN(X50)-LEN(SUBSTITUTE(X50,"M",)))*0.01</f>
        <v>0</v>
      </c>
      <c r="BZ50" s="47">
        <f>(LEN(X50)-LEN(SUBSTITUTE(X50,"K",)))*0.02</f>
        <v>0</v>
      </c>
      <c r="CA50" s="47">
        <f>(LEN(X50)-LEN(SUBSTITUTE(X50,"D",)))*0.02</f>
        <v>0</v>
      </c>
      <c r="CB50" s="47">
        <f>SUM(BT50:CA50)</f>
        <v>-0.09</v>
      </c>
      <c r="CC50" s="47">
        <f>IF(A50=1,0.15,0)</f>
        <v>0</v>
      </c>
      <c r="CD50" s="47">
        <f>SUM(AG50,AN50,AX50,BC50,BS50,CB50,CC50)</f>
        <v>0.92</v>
      </c>
      <c r="CE50" s="56" t="str">
        <f>IF(H50="","",H50)</f>
        <v>TS</v>
      </c>
      <c r="CF50" s="47">
        <f>IF(LEN(CE50)-LEN(SUBSTITUTE(CE50,"b",))=0,0,1.05)</f>
        <v>0</v>
      </c>
      <c r="CG50" s="47">
        <f>IF(LEN(CE50)-LEN(SUBSTITUTE(CE50,"f",))=0,0,1.1)</f>
        <v>0</v>
      </c>
      <c r="CH50" s="47">
        <f>IF(LEN(CE50)-LEN(SUBSTITUTE(CE50,"H",))=0,0,0)</f>
        <v>0</v>
      </c>
      <c r="CI50" s="47">
        <f>IF(LEN(CE50)-LEN(SUBSTITUTE(CE50,"dF",))=0,0,0.36)</f>
        <v>0</v>
      </c>
      <c r="CJ50" s="47">
        <f>IF(LEN(CE50)-LEN(SUBSTITUTE(CE50,"tF",))=0,0,0.53)</f>
        <v>0</v>
      </c>
      <c r="CK50" s="56">
        <f>IF(CI50+CJ50=0,1,0)</f>
        <v>1</v>
      </c>
      <c r="CL50" s="47">
        <f>IF(LEN(CE50)-LEN(SUBSTITUTE(CE50,"F",))=0,0,0.19*CK50)</f>
        <v>0</v>
      </c>
      <c r="CM50" s="47">
        <f>(LEN(CE50)-LEN(SUBSTITUTE(CE50,"l",)))*1.09</f>
        <v>0</v>
      </c>
      <c r="CN50" s="47">
        <f>SUM(CF50:CJ50,CL50,CM50)</f>
        <v>0</v>
      </c>
      <c r="CO50" s="71">
        <f>IF(LEN(CE50)-LEN(SUBSTITUTE(CE50,"o",))&gt;0,0,1)</f>
        <v>1</v>
      </c>
      <c r="CP50" s="47">
        <f>IF(LEN(CE50)-LEN(SUBSTITUTE(CE50,"3",))=0,0,1.05)</f>
        <v>0</v>
      </c>
      <c r="CQ50" s="47">
        <f>IF(LEN(CE50)-LEN(SUBSTITUTE(CE50,"5",))=0,0,1.2)</f>
        <v>0</v>
      </c>
      <c r="CR50" s="47">
        <f>IF(LEN(CE50)-LEN(SUBSTITUTE(CE50,"7",))=0,0,1.28)</f>
        <v>0</v>
      </c>
      <c r="CS50" s="47">
        <f>IF(LEN(CE50)-LEN(SUBSTITUTE(CE50,"9",))=0,0,1.37)</f>
        <v>0</v>
      </c>
      <c r="CT50" s="47">
        <f>IF(LEN(CE50)-LEN(SUBSTITUTE(CE50,"10",))=0,0,1.45)</f>
        <v>0</v>
      </c>
      <c r="CU50" s="47">
        <f>SUM(CP50:CT50)*CO50</f>
        <v>0</v>
      </c>
      <c r="CV50" s="71">
        <f>IF(LEN(CE50)-LEN(SUBSTITUTE(CE50,"o",))&gt;0,1,0)</f>
        <v>0</v>
      </c>
      <c r="CW50" s="47">
        <f>IF(LEN(CE50)-LEN(SUBSTITUTE(CE50,"3o",))=0,0,1.07)</f>
        <v>0</v>
      </c>
      <c r="CX50" s="47">
        <f>IF(LEN(CE50)-LEN(SUBSTITUTE(CE50,"5o",))=0,0,1.16)</f>
        <v>0</v>
      </c>
      <c r="CY50" s="47">
        <f>IF(LEN(CE50)-LEN(SUBSTITUTE(CE50,"7o",))=0,0,1.24)</f>
        <v>0</v>
      </c>
      <c r="CZ50" s="47">
        <f>IF(LEN(CE50)-LEN(SUBSTITUTE(CE50,"9o",))=0,0,1.33)</f>
        <v>0</v>
      </c>
      <c r="DA50" s="47">
        <f>IF(LEN(CE50)-LEN(SUBSTITUTE(CE50,"10o",))=0,0,1.41)</f>
        <v>0</v>
      </c>
      <c r="DB50" s="47">
        <f>IF(LEN(CE50)-LEN(SUBSTITUTE(CE50,"A",))=0,0,0)</f>
        <v>0</v>
      </c>
      <c r="DC50" s="47">
        <f>IF(LEN(CE50)-LEN(SUBSTITUTE(CE50,"B",))=0,0,0.04)</f>
        <v>0</v>
      </c>
      <c r="DD50" s="47">
        <f>IF(LEN(CE50)-LEN(SUBSTITUTE(CE50,"C",))=0,0,0.08)</f>
        <v>0</v>
      </c>
      <c r="DE50" s="47">
        <f>SUM(CW50:DD50)*CV50</f>
        <v>0</v>
      </c>
      <c r="DF50" s="47">
        <f>IF(LEN(CE50)-LEN(SUBSTITUTE(CE50,"p",))&lt;2,0,(LEN(CE50)-LEN(SUBSTITUTE(CE50,"p",))-1)*0.03)</f>
        <v>0</v>
      </c>
      <c r="DG50" s="47">
        <f>IF(LEN(CE50)-LEN(SUBSTITUTE(CE50,"g",))=0,0,0.03)</f>
        <v>0</v>
      </c>
      <c r="DH50" s="47">
        <f>IF(LEN(CE50)-LEN(SUBSTITUTE(CE50,"G",))=0,0,0.08)</f>
        <v>0</v>
      </c>
      <c r="DI50" s="47">
        <f>(LEN(CE50)-LEN(SUBSTITUTE(CE50,"-",)))*0.09</f>
        <v>0</v>
      </c>
      <c r="DJ50" s="47">
        <f>SUM(DF50:DI50)</f>
        <v>0</v>
      </c>
      <c r="DK50" s="60">
        <f>LEN(CE50)-LEN(SUBSTITUTE(CE50,"T",))</f>
        <v>1</v>
      </c>
      <c r="DL50" s="60">
        <f>LEN(CE50)-LEN(SUBSTITUTE(CE50,"Z",))</f>
        <v>0</v>
      </c>
      <c r="DM50" s="60">
        <f>LEN(CE50)-LEN(SUBSTITUTE(CE50,"S",))</f>
        <v>1</v>
      </c>
      <c r="DN50" s="60">
        <f>LEN(CE50)-LEN(SUBSTITUTE(CE50,"Y",))</f>
        <v>0</v>
      </c>
      <c r="DO50" s="60">
        <f>LEN(CE50)-LEN(SUBSTITUTE(CE50,"X",))</f>
        <v>0</v>
      </c>
      <c r="DP50" s="60">
        <f>LEN(CE50)-LEN(SUBSTITUTE(CE50,"M",))</f>
        <v>0</v>
      </c>
      <c r="DQ50" s="60">
        <f>LEN(CE50)-LEN(SUBSTITUTE(CE50,"K",))</f>
        <v>0</v>
      </c>
      <c r="DR50" s="60">
        <f>LEN(CE50)-LEN(SUBSTITUTE(CE50,"D",))</f>
        <v>0</v>
      </c>
      <c r="DS50" s="60">
        <f>SUM(DK50:DR50)</f>
        <v>2</v>
      </c>
      <c r="DT50" s="60">
        <f>IF(DS50=0,0,1)</f>
        <v>1</v>
      </c>
      <c r="DU50" s="47">
        <f>IF(DS50=1,0.6,0)</f>
        <v>0</v>
      </c>
      <c r="DV50" s="47">
        <f>IF(DS50=2,0.81,0)</f>
        <v>0.81</v>
      </c>
      <c r="DW50" s="47">
        <f>IF(DS50=3,1.01,0)</f>
        <v>0</v>
      </c>
      <c r="DX50" s="47">
        <f>IF(DS50=4,1.15,0)</f>
        <v>0</v>
      </c>
      <c r="DY50" s="47">
        <f>IF(DS50=5,1.25,0)</f>
        <v>0</v>
      </c>
      <c r="DZ50" s="47">
        <f>SUM(DU50:DY50)*DT50</f>
        <v>0.81</v>
      </c>
      <c r="EA50" s="47">
        <f>(LEN(CE50)-LEN(SUBSTITUTE(CE50,"T",)))*-0.03</f>
        <v>-0.03</v>
      </c>
      <c r="EB50" s="47">
        <f>(LEN(CE50)-LEN(SUBSTITUTE(CE50,"Z",)))*0</f>
        <v>0</v>
      </c>
      <c r="EC50" s="47">
        <f>(LEN(CE50)-LEN(SUBSTITUTE(CE50,"S",)))*0.01</f>
        <v>0.01</v>
      </c>
      <c r="ED50" s="47">
        <f>(LEN(CE50)-LEN(SUBSTITUTE(CE50,"Y",)))*0.01</f>
        <v>0</v>
      </c>
      <c r="EE50" s="47">
        <f>(LEN(CE50)-LEN(SUBSTITUTE(CE50,"X",)))*0.01</f>
        <v>0</v>
      </c>
      <c r="EF50" s="47">
        <f>(LEN(CE50)-LEN(SUBSTITUTE(CE50,"M",)))*0.01</f>
        <v>0</v>
      </c>
      <c r="EG50" s="47">
        <f>(LEN(CE50)-LEN(SUBSTITUTE(CE50,"K",)))*0.02</f>
        <v>0</v>
      </c>
      <c r="EH50" s="47">
        <f>(LEN(CE50)-LEN(SUBSTITUTE(CE50,"D",)))*0.02</f>
        <v>0</v>
      </c>
      <c r="EI50" s="47">
        <f>SUM(EA50:EH50)</f>
        <v>-0.019999999999999997</v>
      </c>
      <c r="EJ50" s="47">
        <f>IF(A50=1,0.15,0)</f>
        <v>0</v>
      </c>
      <c r="EK50" s="47">
        <f>SUM(CN50,CU50,DE50,DJ50,DZ50,EI50,EJ50)</f>
        <v>0.79</v>
      </c>
      <c r="EL50" s="68">
        <f>C50</f>
        <v>26.44</v>
      </c>
      <c r="EM50" s="68">
        <f>SUM(O50:Q50)+R50+S50</f>
        <v>10.790000000000001</v>
      </c>
      <c r="EN50" s="58">
        <f>ROUND(18-(12*C50)/B50,2)</f>
        <v>-0.13</v>
      </c>
      <c r="EO50" s="68">
        <f>IF(EN50&gt;7.5,7.5,IF(EN50&lt;0,0,EN50))</f>
        <v>0</v>
      </c>
      <c r="EP50" s="68">
        <f>SUM(EM50,EO50)</f>
        <v>10.790000000000001</v>
      </c>
    </row>
    <row r="51" spans="1:146" ht="13.5" customHeight="1">
      <c r="A51" s="61"/>
      <c r="B51" s="62">
        <v>17.5</v>
      </c>
      <c r="C51" s="63">
        <v>28.24</v>
      </c>
      <c r="D51" s="64">
        <v>2.8</v>
      </c>
      <c r="E51" s="64">
        <v>1.6</v>
      </c>
      <c r="F51" s="64">
        <v>1</v>
      </c>
      <c r="G51" s="65" t="s">
        <v>119</v>
      </c>
      <c r="H51" s="65" t="s">
        <v>107</v>
      </c>
      <c r="I51" s="66"/>
      <c r="J51" s="67">
        <v>36</v>
      </c>
      <c r="K51" s="5" t="s">
        <v>203</v>
      </c>
      <c r="L51" s="5" t="s">
        <v>204</v>
      </c>
      <c r="M51" s="5" t="s">
        <v>124</v>
      </c>
      <c r="N51" s="5" t="s">
        <v>146</v>
      </c>
      <c r="O51" s="68">
        <f>D51</f>
        <v>2.8</v>
      </c>
      <c r="P51" s="69">
        <f>D51</f>
        <v>2.8</v>
      </c>
      <c r="Q51" s="69">
        <f>D51</f>
        <v>2.8</v>
      </c>
      <c r="R51" s="68">
        <f>IF(V51&gt;3.75,3.75,V51)</f>
        <v>1.26</v>
      </c>
      <c r="S51" s="68">
        <f>IF(W51&gt;3.75,3.75,W51)</f>
        <v>0.61</v>
      </c>
      <c r="T51" s="70" t="str">
        <f>G51</f>
        <v>TS</v>
      </c>
      <c r="U51" s="70" t="str">
        <f>H51</f>
        <v>S</v>
      </c>
      <c r="V51" s="58">
        <f>ROUND(E51*CD51,2)</f>
        <v>1.26</v>
      </c>
      <c r="W51" s="58">
        <f>ROUND(F51*EK51,2)</f>
        <v>0.61</v>
      </c>
      <c r="X51" s="56" t="str">
        <f>IF(G51="","",G51)</f>
        <v>TS</v>
      </c>
      <c r="Y51" s="47">
        <f>IF(LEN(X51)-LEN(SUBSTITUTE(X51,"b",))=0,0,1.05)</f>
        <v>0</v>
      </c>
      <c r="Z51" s="47">
        <f>IF(LEN(X51)-LEN(SUBSTITUTE(X51,"f",))=0,0,1.1)</f>
        <v>0</v>
      </c>
      <c r="AA51" s="47">
        <f>IF(LEN(X51)-LEN(SUBSTITUTE(X51,"H",))=0,0,0)</f>
        <v>0</v>
      </c>
      <c r="AB51" s="47">
        <f>IF(LEN(X51)-LEN(SUBSTITUTE(X51,"dF",))=0,0,0.36)</f>
        <v>0</v>
      </c>
      <c r="AC51" s="47">
        <f>IF(LEN(X51)-LEN(SUBSTITUTE(X51,"tF",))=0,0,0.53)</f>
        <v>0</v>
      </c>
      <c r="AD51" s="56">
        <f>IF(AB51+AC51=0,1,0)</f>
        <v>1</v>
      </c>
      <c r="AE51" s="47">
        <f>IF(LEN(X51)-LEN(SUBSTITUTE(X51,"F",))=0,0,0.19*AD51)</f>
        <v>0</v>
      </c>
      <c r="AF51" s="47">
        <f>(LEN(X51)-LEN(SUBSTITUTE(X51,"l",)))*1.09</f>
        <v>0</v>
      </c>
      <c r="AG51" s="47">
        <f>SUM(Y51:AC51,AE51,AF51)</f>
        <v>0</v>
      </c>
      <c r="AH51" s="71">
        <f>IF(LEN(X51)-LEN(SUBSTITUTE(X51,"o",))&gt;0,0,1)</f>
        <v>1</v>
      </c>
      <c r="AI51" s="47">
        <f>IF(LEN(X51)-LEN(SUBSTITUTE(X51,"3",))=0,0,1.05)</f>
        <v>0</v>
      </c>
      <c r="AJ51" s="47">
        <f>IF(LEN(X51)-LEN(SUBSTITUTE(X51,"5",))=0,0,1.2)</f>
        <v>0</v>
      </c>
      <c r="AK51" s="47">
        <f>IF(LEN(X51)-LEN(SUBSTITUTE(X51,"7",))=0,0,1.28)</f>
        <v>0</v>
      </c>
      <c r="AL51" s="47">
        <f>IF(LEN(X51)-LEN(SUBSTITUTE(X51,"9",))=0,0,1.37)</f>
        <v>0</v>
      </c>
      <c r="AM51" s="47">
        <f>IF(LEN(X51)-LEN(SUBSTITUTE(X51,"10",))=0,0,1.45)</f>
        <v>0</v>
      </c>
      <c r="AN51" s="47">
        <f>SUM(AI51:AM51)*AH51</f>
        <v>0</v>
      </c>
      <c r="AO51" s="71">
        <f>IF(LEN(X51)-LEN(SUBSTITUTE(X51,"o",))&gt;0,1,0)</f>
        <v>0</v>
      </c>
      <c r="AP51" s="47">
        <f>IF(LEN(X51)-LEN(SUBSTITUTE(X51,"3o",))=0,0,1.07)</f>
        <v>0</v>
      </c>
      <c r="AQ51" s="47">
        <f>IF(LEN(X51)-LEN(SUBSTITUTE(X51,"5o",))=0,0,1.16)</f>
        <v>0</v>
      </c>
      <c r="AR51" s="47">
        <f>IF(LEN(X51)-LEN(SUBSTITUTE(X51,"7o",))=0,0,1.24)</f>
        <v>0</v>
      </c>
      <c r="AS51" s="47">
        <f>IF(LEN(X51)-LEN(SUBSTITUTE(X51,"9o",))=0,0,1.33)</f>
        <v>0</v>
      </c>
      <c r="AT51" s="47">
        <f>IF(LEN(X51)-LEN(SUBSTITUTE(X51,"10o",))=0,0,1.41)</f>
        <v>0</v>
      </c>
      <c r="AU51" s="47">
        <f>IF(LEN(X51)-LEN(SUBSTITUTE(X51,"A",))=0,0,0)</f>
        <v>0</v>
      </c>
      <c r="AV51" s="47">
        <f>IF(LEN(X51)-LEN(SUBSTITUTE(X51,"B",))=0,0,0.04)</f>
        <v>0</v>
      </c>
      <c r="AW51" s="47">
        <f>IF(LEN(X51)-LEN(SUBSTITUTE(X51,"C",))=0,0,0.08)</f>
        <v>0</v>
      </c>
      <c r="AX51" s="47">
        <f>SUM(AP51:AW51)*AO51</f>
        <v>0</v>
      </c>
      <c r="AY51" s="47">
        <f>IF(LEN(X51)-LEN(SUBSTITUTE(X51,"p",))&lt;2,0,(LEN(X51)-LEN(SUBSTITUTE(X51,"p",))-1)*0.03)</f>
        <v>0</v>
      </c>
      <c r="AZ51" s="47">
        <f>IF(LEN(X51)-LEN(SUBSTITUTE(X51,"g",))=0,0,0.03)</f>
        <v>0</v>
      </c>
      <c r="BA51" s="47">
        <f>IF(LEN(X51)-LEN(SUBSTITUTE(X51,"G",))=0,0,0.08)</f>
        <v>0</v>
      </c>
      <c r="BB51" s="47">
        <f>(LEN(X51)-LEN(SUBSTITUTE(X51,"-",)))*0.09</f>
        <v>0</v>
      </c>
      <c r="BC51" s="47">
        <f>SUM(AY51:BB51)</f>
        <v>0</v>
      </c>
      <c r="BD51" s="60">
        <f>LEN(X51)-LEN(SUBSTITUTE(X51,"T",))</f>
        <v>1</v>
      </c>
      <c r="BE51" s="60">
        <f>LEN(X51)-LEN(SUBSTITUTE(X51,"Z",))</f>
        <v>0</v>
      </c>
      <c r="BF51" s="60">
        <f>LEN(X51)-LEN(SUBSTITUTE(X51,"S",))</f>
        <v>1</v>
      </c>
      <c r="BG51" s="60">
        <f>LEN(X51)-LEN(SUBSTITUTE(X51,"Y",))</f>
        <v>0</v>
      </c>
      <c r="BH51" s="60">
        <f>LEN(X51)-LEN(SUBSTITUTE(X51,"X",))</f>
        <v>0</v>
      </c>
      <c r="BI51" s="60">
        <f>LEN(X51)-LEN(SUBSTITUTE(X51,"M",))</f>
        <v>0</v>
      </c>
      <c r="BJ51" s="60">
        <f>LEN(X51)-LEN(SUBSTITUTE(X51,"K",))</f>
        <v>0</v>
      </c>
      <c r="BK51" s="60">
        <f>LEN(X51)-LEN(SUBSTITUTE(X51,"D",))</f>
        <v>0</v>
      </c>
      <c r="BL51" s="60">
        <f>SUM(BD51:BK51)</f>
        <v>2</v>
      </c>
      <c r="BM51" s="60">
        <f>IF(BL51=0,0,1)</f>
        <v>1</v>
      </c>
      <c r="BN51" s="47">
        <f>IF(BL51=1,0.6,0)</f>
        <v>0</v>
      </c>
      <c r="BO51" s="47">
        <f>IF(BL51=2,0.81,0)</f>
        <v>0.81</v>
      </c>
      <c r="BP51" s="47">
        <f>IF(BL51=3,1.01,0)</f>
        <v>0</v>
      </c>
      <c r="BQ51" s="47">
        <f>IF(BL51=4,1.15,0)</f>
        <v>0</v>
      </c>
      <c r="BR51" s="47">
        <f>IF(BL51=5,1.25,0)</f>
        <v>0</v>
      </c>
      <c r="BS51" s="47">
        <f>SUM(BN51:BR51)*BM51</f>
        <v>0.81</v>
      </c>
      <c r="BT51" s="47">
        <f>(LEN(X51)-LEN(SUBSTITUTE(X51,"T",)))*-0.03</f>
        <v>-0.03</v>
      </c>
      <c r="BU51" s="47">
        <f>(LEN(X51)-LEN(SUBSTITUTE(X51,"Z",)))*0</f>
        <v>0</v>
      </c>
      <c r="BV51" s="47">
        <f>(LEN(X51)-LEN(SUBSTITUTE(X51,"S",)))*0.01</f>
        <v>0.01</v>
      </c>
      <c r="BW51" s="47">
        <f>(LEN(X51)-LEN(SUBSTITUTE(X51,"Y",)))*0.01</f>
        <v>0</v>
      </c>
      <c r="BX51" s="47">
        <f>(LEN(X51)-LEN(SUBSTITUTE(X51,"X",)))*0.01</f>
        <v>0</v>
      </c>
      <c r="BY51" s="47">
        <f>(LEN(X51)-LEN(SUBSTITUTE(X51,"M",)))*0.01</f>
        <v>0</v>
      </c>
      <c r="BZ51" s="47">
        <f>(LEN(X51)-LEN(SUBSTITUTE(X51,"K",)))*0.02</f>
        <v>0</v>
      </c>
      <c r="CA51" s="47">
        <f>(LEN(X51)-LEN(SUBSTITUTE(X51,"D",)))*0.02</f>
        <v>0</v>
      </c>
      <c r="CB51" s="47">
        <f>SUM(BT51:CA51)</f>
        <v>-0.019999999999999997</v>
      </c>
      <c r="CC51" s="47">
        <f>IF(A51=1,0.15,0)</f>
        <v>0</v>
      </c>
      <c r="CD51" s="47">
        <f>SUM(AG51,AN51,AX51,BC51,BS51,CB51,CC51)</f>
        <v>0.79</v>
      </c>
      <c r="CE51" s="56" t="str">
        <f>IF(H51="","",H51)</f>
        <v>S</v>
      </c>
      <c r="CF51" s="47">
        <f>IF(LEN(CE51)-LEN(SUBSTITUTE(CE51,"b",))=0,0,1.05)</f>
        <v>0</v>
      </c>
      <c r="CG51" s="47">
        <f>IF(LEN(CE51)-LEN(SUBSTITUTE(CE51,"f",))=0,0,1.1)</f>
        <v>0</v>
      </c>
      <c r="CH51" s="47">
        <f>IF(LEN(CE51)-LEN(SUBSTITUTE(CE51,"H",))=0,0,0)</f>
        <v>0</v>
      </c>
      <c r="CI51" s="47">
        <f>IF(LEN(CE51)-LEN(SUBSTITUTE(CE51,"dF",))=0,0,0.36)</f>
        <v>0</v>
      </c>
      <c r="CJ51" s="47">
        <f>IF(LEN(CE51)-LEN(SUBSTITUTE(CE51,"tF",))=0,0,0.53)</f>
        <v>0</v>
      </c>
      <c r="CK51" s="56">
        <f>IF(CI51+CJ51=0,1,0)</f>
        <v>1</v>
      </c>
      <c r="CL51" s="47">
        <f>IF(LEN(CE51)-LEN(SUBSTITUTE(CE51,"F",))=0,0,0.19*CK51)</f>
        <v>0</v>
      </c>
      <c r="CM51" s="47">
        <f>(LEN(CE51)-LEN(SUBSTITUTE(CE51,"l",)))*1.09</f>
        <v>0</v>
      </c>
      <c r="CN51" s="47">
        <f>SUM(CF51:CJ51,CL51,CM51)</f>
        <v>0</v>
      </c>
      <c r="CO51" s="71">
        <f>IF(LEN(CE51)-LEN(SUBSTITUTE(CE51,"o",))&gt;0,0,1)</f>
        <v>1</v>
      </c>
      <c r="CP51" s="47">
        <f>IF(LEN(CE51)-LEN(SUBSTITUTE(CE51,"3",))=0,0,1.05)</f>
        <v>0</v>
      </c>
      <c r="CQ51" s="47">
        <f>IF(LEN(CE51)-LEN(SUBSTITUTE(CE51,"5",))=0,0,1.2)</f>
        <v>0</v>
      </c>
      <c r="CR51" s="47">
        <f>IF(LEN(CE51)-LEN(SUBSTITUTE(CE51,"7",))=0,0,1.28)</f>
        <v>0</v>
      </c>
      <c r="CS51" s="47">
        <f>IF(LEN(CE51)-LEN(SUBSTITUTE(CE51,"9",))=0,0,1.37)</f>
        <v>0</v>
      </c>
      <c r="CT51" s="47">
        <f>IF(LEN(CE51)-LEN(SUBSTITUTE(CE51,"10",))=0,0,1.45)</f>
        <v>0</v>
      </c>
      <c r="CU51" s="47">
        <f>SUM(CP51:CT51)*CO51</f>
        <v>0</v>
      </c>
      <c r="CV51" s="71">
        <f>IF(LEN(CE51)-LEN(SUBSTITUTE(CE51,"o",))&gt;0,1,0)</f>
        <v>0</v>
      </c>
      <c r="CW51" s="47">
        <f>IF(LEN(CE51)-LEN(SUBSTITUTE(CE51,"3o",))=0,0,1.07)</f>
        <v>0</v>
      </c>
      <c r="CX51" s="47">
        <f>IF(LEN(CE51)-LEN(SUBSTITUTE(CE51,"5o",))=0,0,1.16)</f>
        <v>0</v>
      </c>
      <c r="CY51" s="47">
        <f>IF(LEN(CE51)-LEN(SUBSTITUTE(CE51,"7o",))=0,0,1.24)</f>
        <v>0</v>
      </c>
      <c r="CZ51" s="47">
        <f>IF(LEN(CE51)-LEN(SUBSTITUTE(CE51,"9o",))=0,0,1.33)</f>
        <v>0</v>
      </c>
      <c r="DA51" s="47">
        <f>IF(LEN(CE51)-LEN(SUBSTITUTE(CE51,"10o",))=0,0,1.41)</f>
        <v>0</v>
      </c>
      <c r="DB51" s="47">
        <f>IF(LEN(CE51)-LEN(SUBSTITUTE(CE51,"A",))=0,0,0)</f>
        <v>0</v>
      </c>
      <c r="DC51" s="47">
        <f>IF(LEN(CE51)-LEN(SUBSTITUTE(CE51,"B",))=0,0,0.04)</f>
        <v>0</v>
      </c>
      <c r="DD51" s="47">
        <f>IF(LEN(CE51)-LEN(SUBSTITUTE(CE51,"C",))=0,0,0.08)</f>
        <v>0</v>
      </c>
      <c r="DE51" s="47">
        <f>SUM(CW51:DD51)*CV51</f>
        <v>0</v>
      </c>
      <c r="DF51" s="47">
        <f>IF(LEN(CE51)-LEN(SUBSTITUTE(CE51,"p",))&lt;2,0,(LEN(CE51)-LEN(SUBSTITUTE(CE51,"p",))-1)*0.03)</f>
        <v>0</v>
      </c>
      <c r="DG51" s="47">
        <f>IF(LEN(CE51)-LEN(SUBSTITUTE(CE51,"g",))=0,0,0.03)</f>
        <v>0</v>
      </c>
      <c r="DH51" s="47">
        <f>IF(LEN(CE51)-LEN(SUBSTITUTE(CE51,"G",))=0,0,0.08)</f>
        <v>0</v>
      </c>
      <c r="DI51" s="47">
        <f>(LEN(CE51)-LEN(SUBSTITUTE(CE51,"-",)))*0.09</f>
        <v>0</v>
      </c>
      <c r="DJ51" s="47">
        <f>SUM(DF51:DI51)</f>
        <v>0</v>
      </c>
      <c r="DK51" s="60">
        <f>LEN(CE51)-LEN(SUBSTITUTE(CE51,"T",))</f>
        <v>0</v>
      </c>
      <c r="DL51" s="60">
        <f>LEN(CE51)-LEN(SUBSTITUTE(CE51,"Z",))</f>
        <v>0</v>
      </c>
      <c r="DM51" s="60">
        <f>LEN(CE51)-LEN(SUBSTITUTE(CE51,"S",))</f>
        <v>1</v>
      </c>
      <c r="DN51" s="60">
        <f>LEN(CE51)-LEN(SUBSTITUTE(CE51,"Y",))</f>
        <v>0</v>
      </c>
      <c r="DO51" s="60">
        <f>LEN(CE51)-LEN(SUBSTITUTE(CE51,"X",))</f>
        <v>0</v>
      </c>
      <c r="DP51" s="60">
        <f>LEN(CE51)-LEN(SUBSTITUTE(CE51,"M",))</f>
        <v>0</v>
      </c>
      <c r="DQ51" s="60">
        <f>LEN(CE51)-LEN(SUBSTITUTE(CE51,"K",))</f>
        <v>0</v>
      </c>
      <c r="DR51" s="60">
        <f>LEN(CE51)-LEN(SUBSTITUTE(CE51,"D",))</f>
        <v>0</v>
      </c>
      <c r="DS51" s="60">
        <f>SUM(DK51:DR51)</f>
        <v>1</v>
      </c>
      <c r="DT51" s="60">
        <f>IF(DS51=0,0,1)</f>
        <v>1</v>
      </c>
      <c r="DU51" s="47">
        <f>IF(DS51=1,0.6,0)</f>
        <v>0.6</v>
      </c>
      <c r="DV51" s="47">
        <f>IF(DS51=2,0.81,0)</f>
        <v>0</v>
      </c>
      <c r="DW51" s="47">
        <f>IF(DS51=3,1.01,0)</f>
        <v>0</v>
      </c>
      <c r="DX51" s="47">
        <f>IF(DS51=4,1.15,0)</f>
        <v>0</v>
      </c>
      <c r="DY51" s="47">
        <f>IF(DS51=5,1.25,0)</f>
        <v>0</v>
      </c>
      <c r="DZ51" s="47">
        <f>SUM(DU51:DY51)*DT51</f>
        <v>0.6</v>
      </c>
      <c r="EA51" s="47">
        <f>(LEN(CE51)-LEN(SUBSTITUTE(CE51,"T",)))*-0.03</f>
        <v>0</v>
      </c>
      <c r="EB51" s="47">
        <f>(LEN(CE51)-LEN(SUBSTITUTE(CE51,"Z",)))*0</f>
        <v>0</v>
      </c>
      <c r="EC51" s="47">
        <f>(LEN(CE51)-LEN(SUBSTITUTE(CE51,"S",)))*0.01</f>
        <v>0.01</v>
      </c>
      <c r="ED51" s="47">
        <f>(LEN(CE51)-LEN(SUBSTITUTE(CE51,"Y",)))*0.01</f>
        <v>0</v>
      </c>
      <c r="EE51" s="47">
        <f>(LEN(CE51)-LEN(SUBSTITUTE(CE51,"X",)))*0.01</f>
        <v>0</v>
      </c>
      <c r="EF51" s="47">
        <f>(LEN(CE51)-LEN(SUBSTITUTE(CE51,"M",)))*0.01</f>
        <v>0</v>
      </c>
      <c r="EG51" s="47">
        <f>(LEN(CE51)-LEN(SUBSTITUTE(CE51,"K",)))*0.02</f>
        <v>0</v>
      </c>
      <c r="EH51" s="47">
        <f>(LEN(CE51)-LEN(SUBSTITUTE(CE51,"D",)))*0.02</f>
        <v>0</v>
      </c>
      <c r="EI51" s="47">
        <f>SUM(EA51:EH51)</f>
        <v>0.01</v>
      </c>
      <c r="EJ51" s="47">
        <f>IF(A51=1,0.15,0)</f>
        <v>0</v>
      </c>
      <c r="EK51" s="47">
        <f>SUM(CN51,CU51,DE51,DJ51,DZ51,EI51,EJ51)</f>
        <v>0.61</v>
      </c>
      <c r="EL51" s="68">
        <f>C51</f>
        <v>28.24</v>
      </c>
      <c r="EM51" s="68">
        <f>SUM(O51:Q51)+R51+S51</f>
        <v>10.269999999999998</v>
      </c>
      <c r="EN51" s="58">
        <f>ROUND(18-(12*C51)/B51,2)</f>
        <v>-1.36</v>
      </c>
      <c r="EO51" s="68">
        <f>IF(EN51&gt;7.5,7.5,IF(EN51&lt;0,0,EN51))</f>
        <v>0</v>
      </c>
      <c r="EP51" s="68">
        <f>SUM(EM51,EO51)</f>
        <v>10.269999999999998</v>
      </c>
    </row>
    <row r="52" spans="1:146" ht="13.5" customHeight="1">
      <c r="A52" s="61"/>
      <c r="B52" s="62">
        <v>17.5</v>
      </c>
      <c r="C52" s="63">
        <v>29.31</v>
      </c>
      <c r="D52" s="64">
        <v>2.9</v>
      </c>
      <c r="E52" s="64">
        <v>1.6</v>
      </c>
      <c r="F52" s="64">
        <v>0.9</v>
      </c>
      <c r="G52" s="65" t="s">
        <v>107</v>
      </c>
      <c r="H52" s="65" t="s">
        <v>107</v>
      </c>
      <c r="I52" s="66"/>
      <c r="J52" s="67">
        <v>37</v>
      </c>
      <c r="K52" s="5" t="s">
        <v>205</v>
      </c>
      <c r="L52" s="5" t="s">
        <v>206</v>
      </c>
      <c r="M52" s="5" t="s">
        <v>129</v>
      </c>
      <c r="N52" s="5" t="s">
        <v>130</v>
      </c>
      <c r="O52" s="68">
        <f>D52</f>
        <v>2.9</v>
      </c>
      <c r="P52" s="69">
        <f>D52</f>
        <v>2.9</v>
      </c>
      <c r="Q52" s="69">
        <f>D52</f>
        <v>2.9</v>
      </c>
      <c r="R52" s="68">
        <f>IF(V52&gt;3.75,3.75,V52)</f>
        <v>0.98</v>
      </c>
      <c r="S52" s="68">
        <f>IF(W52&gt;3.75,3.75,W52)</f>
        <v>0.55</v>
      </c>
      <c r="T52" s="70" t="str">
        <f>G52</f>
        <v>S</v>
      </c>
      <c r="U52" s="70" t="str">
        <f>H52</f>
        <v>S</v>
      </c>
      <c r="V52" s="58">
        <f>ROUND(E52*CD52,2)</f>
        <v>0.98</v>
      </c>
      <c r="W52" s="58">
        <f>ROUND(F52*EK52,2)</f>
        <v>0.55</v>
      </c>
      <c r="X52" s="56" t="str">
        <f>IF(G52="","",G52)</f>
        <v>S</v>
      </c>
      <c r="Y52" s="47">
        <f>IF(LEN(X52)-LEN(SUBSTITUTE(X52,"b",))=0,0,1.05)</f>
        <v>0</v>
      </c>
      <c r="Z52" s="47">
        <f>IF(LEN(X52)-LEN(SUBSTITUTE(X52,"f",))=0,0,1.1)</f>
        <v>0</v>
      </c>
      <c r="AA52" s="47">
        <f>IF(LEN(X52)-LEN(SUBSTITUTE(X52,"H",))=0,0,0)</f>
        <v>0</v>
      </c>
      <c r="AB52" s="47">
        <f>IF(LEN(X52)-LEN(SUBSTITUTE(X52,"dF",))=0,0,0.36)</f>
        <v>0</v>
      </c>
      <c r="AC52" s="47">
        <f>IF(LEN(X52)-LEN(SUBSTITUTE(X52,"tF",))=0,0,0.53)</f>
        <v>0</v>
      </c>
      <c r="AD52" s="56">
        <f>IF(AB52+AC52=0,1,0)</f>
        <v>1</v>
      </c>
      <c r="AE52" s="47">
        <f>IF(LEN(X52)-LEN(SUBSTITUTE(X52,"F",))=0,0,0.19*AD52)</f>
        <v>0</v>
      </c>
      <c r="AF52" s="47">
        <f>(LEN(X52)-LEN(SUBSTITUTE(X52,"l",)))*1.09</f>
        <v>0</v>
      </c>
      <c r="AG52" s="47">
        <f>SUM(Y52:AC52,AE52,AF52)</f>
        <v>0</v>
      </c>
      <c r="AH52" s="71">
        <f>IF(LEN(X52)-LEN(SUBSTITUTE(X52,"o",))&gt;0,0,1)</f>
        <v>1</v>
      </c>
      <c r="AI52" s="47">
        <f>IF(LEN(X52)-LEN(SUBSTITUTE(X52,"3",))=0,0,1.05)</f>
        <v>0</v>
      </c>
      <c r="AJ52" s="47">
        <f>IF(LEN(X52)-LEN(SUBSTITUTE(X52,"5",))=0,0,1.2)</f>
        <v>0</v>
      </c>
      <c r="AK52" s="47">
        <f>IF(LEN(X52)-LEN(SUBSTITUTE(X52,"7",))=0,0,1.28)</f>
        <v>0</v>
      </c>
      <c r="AL52" s="47">
        <f>IF(LEN(X52)-LEN(SUBSTITUTE(X52,"9",))=0,0,1.37)</f>
        <v>0</v>
      </c>
      <c r="AM52" s="47">
        <f>IF(LEN(X52)-LEN(SUBSTITUTE(X52,"10",))=0,0,1.45)</f>
        <v>0</v>
      </c>
      <c r="AN52" s="47">
        <f>SUM(AI52:AM52)*AH52</f>
        <v>0</v>
      </c>
      <c r="AO52" s="71">
        <f>IF(LEN(X52)-LEN(SUBSTITUTE(X52,"o",))&gt;0,1,0)</f>
        <v>0</v>
      </c>
      <c r="AP52" s="47">
        <f>IF(LEN(X52)-LEN(SUBSTITUTE(X52,"3o",))=0,0,1.07)</f>
        <v>0</v>
      </c>
      <c r="AQ52" s="47">
        <f>IF(LEN(X52)-LEN(SUBSTITUTE(X52,"5o",))=0,0,1.16)</f>
        <v>0</v>
      </c>
      <c r="AR52" s="47">
        <f>IF(LEN(X52)-LEN(SUBSTITUTE(X52,"7o",))=0,0,1.24)</f>
        <v>0</v>
      </c>
      <c r="AS52" s="47">
        <f>IF(LEN(X52)-LEN(SUBSTITUTE(X52,"9o",))=0,0,1.33)</f>
        <v>0</v>
      </c>
      <c r="AT52" s="47">
        <f>IF(LEN(X52)-LEN(SUBSTITUTE(X52,"10o",))=0,0,1.41)</f>
        <v>0</v>
      </c>
      <c r="AU52" s="47">
        <f>IF(LEN(X52)-LEN(SUBSTITUTE(X52,"A",))=0,0,0)</f>
        <v>0</v>
      </c>
      <c r="AV52" s="47">
        <f>IF(LEN(X52)-LEN(SUBSTITUTE(X52,"B",))=0,0,0.04)</f>
        <v>0</v>
      </c>
      <c r="AW52" s="47">
        <f>IF(LEN(X52)-LEN(SUBSTITUTE(X52,"C",))=0,0,0.08)</f>
        <v>0</v>
      </c>
      <c r="AX52" s="47">
        <f>SUM(AP52:AW52)*AO52</f>
        <v>0</v>
      </c>
      <c r="AY52" s="47">
        <f>IF(LEN(X52)-LEN(SUBSTITUTE(X52,"p",))&lt;2,0,(LEN(X52)-LEN(SUBSTITUTE(X52,"p",))-1)*0.03)</f>
        <v>0</v>
      </c>
      <c r="AZ52" s="47">
        <f>IF(LEN(X52)-LEN(SUBSTITUTE(X52,"g",))=0,0,0.03)</f>
        <v>0</v>
      </c>
      <c r="BA52" s="47">
        <f>IF(LEN(X52)-LEN(SUBSTITUTE(X52,"G",))=0,0,0.08)</f>
        <v>0</v>
      </c>
      <c r="BB52" s="47">
        <f>(LEN(X52)-LEN(SUBSTITUTE(X52,"-",)))*0.09</f>
        <v>0</v>
      </c>
      <c r="BC52" s="47">
        <f>SUM(AY52:BB52)</f>
        <v>0</v>
      </c>
      <c r="BD52" s="60">
        <f>LEN(X52)-LEN(SUBSTITUTE(X52,"T",))</f>
        <v>0</v>
      </c>
      <c r="BE52" s="60">
        <f>LEN(X52)-LEN(SUBSTITUTE(X52,"Z",))</f>
        <v>0</v>
      </c>
      <c r="BF52" s="60">
        <f>LEN(X52)-LEN(SUBSTITUTE(X52,"S",))</f>
        <v>1</v>
      </c>
      <c r="BG52" s="60">
        <f>LEN(X52)-LEN(SUBSTITUTE(X52,"Y",))</f>
        <v>0</v>
      </c>
      <c r="BH52" s="60">
        <f>LEN(X52)-LEN(SUBSTITUTE(X52,"X",))</f>
        <v>0</v>
      </c>
      <c r="BI52" s="60">
        <f>LEN(X52)-LEN(SUBSTITUTE(X52,"M",))</f>
        <v>0</v>
      </c>
      <c r="BJ52" s="60">
        <f>LEN(X52)-LEN(SUBSTITUTE(X52,"K",))</f>
        <v>0</v>
      </c>
      <c r="BK52" s="60">
        <f>LEN(X52)-LEN(SUBSTITUTE(X52,"D",))</f>
        <v>0</v>
      </c>
      <c r="BL52" s="60">
        <f>SUM(BD52:BK52)</f>
        <v>1</v>
      </c>
      <c r="BM52" s="60">
        <f>IF(BL52=0,0,1)</f>
        <v>1</v>
      </c>
      <c r="BN52" s="47">
        <f>IF(BL52=1,0.6,0)</f>
        <v>0.6</v>
      </c>
      <c r="BO52" s="47">
        <f>IF(BL52=2,0.81,0)</f>
        <v>0</v>
      </c>
      <c r="BP52" s="47">
        <f>IF(BL52=3,1.01,0)</f>
        <v>0</v>
      </c>
      <c r="BQ52" s="47">
        <f>IF(BL52=4,1.15,0)</f>
        <v>0</v>
      </c>
      <c r="BR52" s="47">
        <f>IF(BL52=5,1.25,0)</f>
        <v>0</v>
      </c>
      <c r="BS52" s="47">
        <f>SUM(BN52:BR52)*BM52</f>
        <v>0.6</v>
      </c>
      <c r="BT52" s="47">
        <f>(LEN(X52)-LEN(SUBSTITUTE(X52,"T",)))*-0.03</f>
        <v>0</v>
      </c>
      <c r="BU52" s="47">
        <f>(LEN(X52)-LEN(SUBSTITUTE(X52,"Z",)))*0</f>
        <v>0</v>
      </c>
      <c r="BV52" s="47">
        <f>(LEN(X52)-LEN(SUBSTITUTE(X52,"S",)))*0.01</f>
        <v>0.01</v>
      </c>
      <c r="BW52" s="47">
        <f>(LEN(X52)-LEN(SUBSTITUTE(X52,"Y",)))*0.01</f>
        <v>0</v>
      </c>
      <c r="BX52" s="47">
        <f>(LEN(X52)-LEN(SUBSTITUTE(X52,"X",)))*0.01</f>
        <v>0</v>
      </c>
      <c r="BY52" s="47">
        <f>(LEN(X52)-LEN(SUBSTITUTE(X52,"M",)))*0.01</f>
        <v>0</v>
      </c>
      <c r="BZ52" s="47">
        <f>(LEN(X52)-LEN(SUBSTITUTE(X52,"K",)))*0.02</f>
        <v>0</v>
      </c>
      <c r="CA52" s="47">
        <f>(LEN(X52)-LEN(SUBSTITUTE(X52,"D",)))*0.02</f>
        <v>0</v>
      </c>
      <c r="CB52" s="47">
        <f>SUM(BT52:CA52)</f>
        <v>0.01</v>
      </c>
      <c r="CC52" s="47">
        <f>IF(A52=1,0.15,0)</f>
        <v>0</v>
      </c>
      <c r="CD52" s="47">
        <f>SUM(AG52,AN52,AX52,BC52,BS52,CB52,CC52)</f>
        <v>0.61</v>
      </c>
      <c r="CE52" s="56" t="str">
        <f>IF(H52="","",H52)</f>
        <v>S</v>
      </c>
      <c r="CF52" s="47">
        <f>IF(LEN(CE52)-LEN(SUBSTITUTE(CE52,"b",))=0,0,1.05)</f>
        <v>0</v>
      </c>
      <c r="CG52" s="47">
        <f>IF(LEN(CE52)-LEN(SUBSTITUTE(CE52,"f",))=0,0,1.1)</f>
        <v>0</v>
      </c>
      <c r="CH52" s="47">
        <f>IF(LEN(CE52)-LEN(SUBSTITUTE(CE52,"H",))=0,0,0)</f>
        <v>0</v>
      </c>
      <c r="CI52" s="47">
        <f>IF(LEN(CE52)-LEN(SUBSTITUTE(CE52,"dF",))=0,0,0.36)</f>
        <v>0</v>
      </c>
      <c r="CJ52" s="47">
        <f>IF(LEN(CE52)-LEN(SUBSTITUTE(CE52,"tF",))=0,0,0.53)</f>
        <v>0</v>
      </c>
      <c r="CK52" s="56">
        <f>IF(CI52+CJ52=0,1,0)</f>
        <v>1</v>
      </c>
      <c r="CL52" s="47">
        <f>IF(LEN(CE52)-LEN(SUBSTITUTE(CE52,"F",))=0,0,0.19*CK52)</f>
        <v>0</v>
      </c>
      <c r="CM52" s="47">
        <f>(LEN(CE52)-LEN(SUBSTITUTE(CE52,"l",)))*1.09</f>
        <v>0</v>
      </c>
      <c r="CN52" s="47">
        <f>SUM(CF52:CJ52,CL52,CM52)</f>
        <v>0</v>
      </c>
      <c r="CO52" s="71">
        <f>IF(LEN(CE52)-LEN(SUBSTITUTE(CE52,"o",))&gt;0,0,1)</f>
        <v>1</v>
      </c>
      <c r="CP52" s="47">
        <f>IF(LEN(CE52)-LEN(SUBSTITUTE(CE52,"3",))=0,0,1.05)</f>
        <v>0</v>
      </c>
      <c r="CQ52" s="47">
        <f>IF(LEN(CE52)-LEN(SUBSTITUTE(CE52,"5",))=0,0,1.2)</f>
        <v>0</v>
      </c>
      <c r="CR52" s="47">
        <f>IF(LEN(CE52)-LEN(SUBSTITUTE(CE52,"7",))=0,0,1.28)</f>
        <v>0</v>
      </c>
      <c r="CS52" s="47">
        <f>IF(LEN(CE52)-LEN(SUBSTITUTE(CE52,"9",))=0,0,1.37)</f>
        <v>0</v>
      </c>
      <c r="CT52" s="47">
        <f>IF(LEN(CE52)-LEN(SUBSTITUTE(CE52,"10",))=0,0,1.45)</f>
        <v>0</v>
      </c>
      <c r="CU52" s="47">
        <f>SUM(CP52:CT52)*CO52</f>
        <v>0</v>
      </c>
      <c r="CV52" s="71">
        <f>IF(LEN(CE52)-LEN(SUBSTITUTE(CE52,"o",))&gt;0,1,0)</f>
        <v>0</v>
      </c>
      <c r="CW52" s="47">
        <f>IF(LEN(CE52)-LEN(SUBSTITUTE(CE52,"3o",))=0,0,1.07)</f>
        <v>0</v>
      </c>
      <c r="CX52" s="47">
        <f>IF(LEN(CE52)-LEN(SUBSTITUTE(CE52,"5o",))=0,0,1.16)</f>
        <v>0</v>
      </c>
      <c r="CY52" s="47">
        <f>IF(LEN(CE52)-LEN(SUBSTITUTE(CE52,"7o",))=0,0,1.24)</f>
        <v>0</v>
      </c>
      <c r="CZ52" s="47">
        <f>IF(LEN(CE52)-LEN(SUBSTITUTE(CE52,"9o",))=0,0,1.33)</f>
        <v>0</v>
      </c>
      <c r="DA52" s="47">
        <f>IF(LEN(CE52)-LEN(SUBSTITUTE(CE52,"10o",))=0,0,1.41)</f>
        <v>0</v>
      </c>
      <c r="DB52" s="47">
        <f>IF(LEN(CE52)-LEN(SUBSTITUTE(CE52,"A",))=0,0,0)</f>
        <v>0</v>
      </c>
      <c r="DC52" s="47">
        <f>IF(LEN(CE52)-LEN(SUBSTITUTE(CE52,"B",))=0,0,0.04)</f>
        <v>0</v>
      </c>
      <c r="DD52" s="47">
        <f>IF(LEN(CE52)-LEN(SUBSTITUTE(CE52,"C",))=0,0,0.08)</f>
        <v>0</v>
      </c>
      <c r="DE52" s="47">
        <f>SUM(CW52:DD52)*CV52</f>
        <v>0</v>
      </c>
      <c r="DF52" s="47">
        <f>IF(LEN(CE52)-LEN(SUBSTITUTE(CE52,"p",))&lt;2,0,(LEN(CE52)-LEN(SUBSTITUTE(CE52,"p",))-1)*0.03)</f>
        <v>0</v>
      </c>
      <c r="DG52" s="47">
        <f>IF(LEN(CE52)-LEN(SUBSTITUTE(CE52,"g",))=0,0,0.03)</f>
        <v>0</v>
      </c>
      <c r="DH52" s="47">
        <f>IF(LEN(CE52)-LEN(SUBSTITUTE(CE52,"G",))=0,0,0.08)</f>
        <v>0</v>
      </c>
      <c r="DI52" s="47">
        <f>(LEN(CE52)-LEN(SUBSTITUTE(CE52,"-",)))*0.09</f>
        <v>0</v>
      </c>
      <c r="DJ52" s="47">
        <f>SUM(DF52:DI52)</f>
        <v>0</v>
      </c>
      <c r="DK52" s="60">
        <f>LEN(CE52)-LEN(SUBSTITUTE(CE52,"T",))</f>
        <v>0</v>
      </c>
      <c r="DL52" s="60">
        <f>LEN(CE52)-LEN(SUBSTITUTE(CE52,"Z",))</f>
        <v>0</v>
      </c>
      <c r="DM52" s="60">
        <f>LEN(CE52)-LEN(SUBSTITUTE(CE52,"S",))</f>
        <v>1</v>
      </c>
      <c r="DN52" s="60">
        <f>LEN(CE52)-LEN(SUBSTITUTE(CE52,"Y",))</f>
        <v>0</v>
      </c>
      <c r="DO52" s="60">
        <f>LEN(CE52)-LEN(SUBSTITUTE(CE52,"X",))</f>
        <v>0</v>
      </c>
      <c r="DP52" s="60">
        <f>LEN(CE52)-LEN(SUBSTITUTE(CE52,"M",))</f>
        <v>0</v>
      </c>
      <c r="DQ52" s="60">
        <f>LEN(CE52)-LEN(SUBSTITUTE(CE52,"K",))</f>
        <v>0</v>
      </c>
      <c r="DR52" s="60">
        <f>LEN(CE52)-LEN(SUBSTITUTE(CE52,"D",))</f>
        <v>0</v>
      </c>
      <c r="DS52" s="60">
        <f>SUM(DK52:DR52)</f>
        <v>1</v>
      </c>
      <c r="DT52" s="60">
        <f>IF(DS52=0,0,1)</f>
        <v>1</v>
      </c>
      <c r="DU52" s="47">
        <f>IF(DS52=1,0.6,0)</f>
        <v>0.6</v>
      </c>
      <c r="DV52" s="47">
        <f>IF(DS52=2,0.81,0)</f>
        <v>0</v>
      </c>
      <c r="DW52" s="47">
        <f>IF(DS52=3,1.01,0)</f>
        <v>0</v>
      </c>
      <c r="DX52" s="47">
        <f>IF(DS52=4,1.15,0)</f>
        <v>0</v>
      </c>
      <c r="DY52" s="47">
        <f>IF(DS52=5,1.25,0)</f>
        <v>0</v>
      </c>
      <c r="DZ52" s="47">
        <f>SUM(DU52:DY52)*DT52</f>
        <v>0.6</v>
      </c>
      <c r="EA52" s="47">
        <f>(LEN(CE52)-LEN(SUBSTITUTE(CE52,"T",)))*-0.03</f>
        <v>0</v>
      </c>
      <c r="EB52" s="47">
        <f>(LEN(CE52)-LEN(SUBSTITUTE(CE52,"Z",)))*0</f>
        <v>0</v>
      </c>
      <c r="EC52" s="47">
        <f>(LEN(CE52)-LEN(SUBSTITUTE(CE52,"S",)))*0.01</f>
        <v>0.01</v>
      </c>
      <c r="ED52" s="47">
        <f>(LEN(CE52)-LEN(SUBSTITUTE(CE52,"Y",)))*0.01</f>
        <v>0</v>
      </c>
      <c r="EE52" s="47">
        <f>(LEN(CE52)-LEN(SUBSTITUTE(CE52,"X",)))*0.01</f>
        <v>0</v>
      </c>
      <c r="EF52" s="47">
        <f>(LEN(CE52)-LEN(SUBSTITUTE(CE52,"M",)))*0.01</f>
        <v>0</v>
      </c>
      <c r="EG52" s="47">
        <f>(LEN(CE52)-LEN(SUBSTITUTE(CE52,"K",)))*0.02</f>
        <v>0</v>
      </c>
      <c r="EH52" s="47">
        <f>(LEN(CE52)-LEN(SUBSTITUTE(CE52,"D",)))*0.02</f>
        <v>0</v>
      </c>
      <c r="EI52" s="47">
        <f>SUM(EA52:EH52)</f>
        <v>0.01</v>
      </c>
      <c r="EJ52" s="47">
        <f>IF(A52=1,0.15,0)</f>
        <v>0</v>
      </c>
      <c r="EK52" s="47">
        <f>SUM(CN52,CU52,DE52,DJ52,DZ52,EI52,EJ52)</f>
        <v>0.61</v>
      </c>
      <c r="EL52" s="68">
        <f>C52</f>
        <v>29.31</v>
      </c>
      <c r="EM52" s="68">
        <f>SUM(O52:Q52)+R52+S52</f>
        <v>10.23</v>
      </c>
      <c r="EN52" s="58">
        <f>ROUND(18-(12*C52)/B52,2)</f>
        <v>-2.1</v>
      </c>
      <c r="EO52" s="68">
        <f>IF(EN52&gt;7.5,7.5,IF(EN52&lt;0,0,EN52))</f>
        <v>0</v>
      </c>
      <c r="EP52" s="68">
        <f>SUM(EM52,EO52)</f>
        <v>10.23</v>
      </c>
    </row>
    <row r="53" spans="1:146" ht="13.5" customHeight="1">
      <c r="A53" s="61"/>
      <c r="B53" s="62">
        <v>17.5</v>
      </c>
      <c r="C53" s="63">
        <v>29.58</v>
      </c>
      <c r="D53" s="64">
        <v>2.9</v>
      </c>
      <c r="E53" s="64">
        <v>0.9</v>
      </c>
      <c r="F53" s="64">
        <v>0.9</v>
      </c>
      <c r="G53" s="65" t="s">
        <v>107</v>
      </c>
      <c r="H53" s="65" t="s">
        <v>107</v>
      </c>
      <c r="I53" s="66"/>
      <c r="J53" s="67">
        <v>38</v>
      </c>
      <c r="K53" s="5" t="s">
        <v>207</v>
      </c>
      <c r="L53" s="5" t="s">
        <v>208</v>
      </c>
      <c r="M53" s="5" t="s">
        <v>129</v>
      </c>
      <c r="N53" s="5"/>
      <c r="O53" s="68">
        <f>D53</f>
        <v>2.9</v>
      </c>
      <c r="P53" s="69">
        <f>D53</f>
        <v>2.9</v>
      </c>
      <c r="Q53" s="69">
        <f>D53</f>
        <v>2.9</v>
      </c>
      <c r="R53" s="68">
        <f>IF(V53&gt;3.75,3.75,V53)</f>
        <v>0.55</v>
      </c>
      <c r="S53" s="68">
        <f>IF(W53&gt;3.75,3.75,W53)</f>
        <v>0.55</v>
      </c>
      <c r="T53" s="70" t="str">
        <f>G53</f>
        <v>S</v>
      </c>
      <c r="U53" s="70" t="str">
        <f>H53</f>
        <v>S</v>
      </c>
      <c r="V53" s="58">
        <f>ROUND(E53*CD53,2)</f>
        <v>0.55</v>
      </c>
      <c r="W53" s="58">
        <f>ROUND(F53*EK53,2)</f>
        <v>0.55</v>
      </c>
      <c r="X53" s="56" t="str">
        <f>IF(G53="","",G53)</f>
        <v>S</v>
      </c>
      <c r="Y53" s="47">
        <f>IF(LEN(X53)-LEN(SUBSTITUTE(X53,"b",))=0,0,1.05)</f>
        <v>0</v>
      </c>
      <c r="Z53" s="47">
        <f>IF(LEN(X53)-LEN(SUBSTITUTE(X53,"f",))=0,0,1.1)</f>
        <v>0</v>
      </c>
      <c r="AA53" s="47">
        <f>IF(LEN(X53)-LEN(SUBSTITUTE(X53,"H",))=0,0,0)</f>
        <v>0</v>
      </c>
      <c r="AB53" s="47">
        <f>IF(LEN(X53)-LEN(SUBSTITUTE(X53,"dF",))=0,0,0.36)</f>
        <v>0</v>
      </c>
      <c r="AC53" s="47">
        <f>IF(LEN(X53)-LEN(SUBSTITUTE(X53,"tF",))=0,0,0.53)</f>
        <v>0</v>
      </c>
      <c r="AD53" s="56">
        <f>IF(AB53+AC53=0,1,0)</f>
        <v>1</v>
      </c>
      <c r="AE53" s="47">
        <f>IF(LEN(X53)-LEN(SUBSTITUTE(X53,"F",))=0,0,0.19*AD53)</f>
        <v>0</v>
      </c>
      <c r="AF53" s="47">
        <f>(LEN(X53)-LEN(SUBSTITUTE(X53,"l",)))*1.09</f>
        <v>0</v>
      </c>
      <c r="AG53" s="47">
        <f>SUM(Y53:AC53,AE53,AF53)</f>
        <v>0</v>
      </c>
      <c r="AH53" s="71">
        <f>IF(LEN(X53)-LEN(SUBSTITUTE(X53,"o",))&gt;0,0,1)</f>
        <v>1</v>
      </c>
      <c r="AI53" s="47">
        <f>IF(LEN(X53)-LEN(SUBSTITUTE(X53,"3",))=0,0,1.05)</f>
        <v>0</v>
      </c>
      <c r="AJ53" s="47">
        <f>IF(LEN(X53)-LEN(SUBSTITUTE(X53,"5",))=0,0,1.2)</f>
        <v>0</v>
      </c>
      <c r="AK53" s="47">
        <f>IF(LEN(X53)-LEN(SUBSTITUTE(X53,"7",))=0,0,1.28)</f>
        <v>0</v>
      </c>
      <c r="AL53" s="47">
        <f>IF(LEN(X53)-LEN(SUBSTITUTE(X53,"9",))=0,0,1.37)</f>
        <v>0</v>
      </c>
      <c r="AM53" s="47">
        <f>IF(LEN(X53)-LEN(SUBSTITUTE(X53,"10",))=0,0,1.45)</f>
        <v>0</v>
      </c>
      <c r="AN53" s="47">
        <f>SUM(AI53:AM53)*AH53</f>
        <v>0</v>
      </c>
      <c r="AO53" s="71">
        <f>IF(LEN(X53)-LEN(SUBSTITUTE(X53,"o",))&gt;0,1,0)</f>
        <v>0</v>
      </c>
      <c r="AP53" s="47">
        <f>IF(LEN(X53)-LEN(SUBSTITUTE(X53,"3o",))=0,0,1.07)</f>
        <v>0</v>
      </c>
      <c r="AQ53" s="47">
        <f>IF(LEN(X53)-LEN(SUBSTITUTE(X53,"5o",))=0,0,1.16)</f>
        <v>0</v>
      </c>
      <c r="AR53" s="47">
        <f>IF(LEN(X53)-LEN(SUBSTITUTE(X53,"7o",))=0,0,1.24)</f>
        <v>0</v>
      </c>
      <c r="AS53" s="47">
        <f>IF(LEN(X53)-LEN(SUBSTITUTE(X53,"9o",))=0,0,1.33)</f>
        <v>0</v>
      </c>
      <c r="AT53" s="47">
        <f>IF(LEN(X53)-LEN(SUBSTITUTE(X53,"10o",))=0,0,1.41)</f>
        <v>0</v>
      </c>
      <c r="AU53" s="47">
        <f>IF(LEN(X53)-LEN(SUBSTITUTE(X53,"A",))=0,0,0)</f>
        <v>0</v>
      </c>
      <c r="AV53" s="47">
        <f>IF(LEN(X53)-LEN(SUBSTITUTE(X53,"B",))=0,0,0.04)</f>
        <v>0</v>
      </c>
      <c r="AW53" s="47">
        <f>IF(LEN(X53)-LEN(SUBSTITUTE(X53,"C",))=0,0,0.08)</f>
        <v>0</v>
      </c>
      <c r="AX53" s="47">
        <f>SUM(AP53:AW53)*AO53</f>
        <v>0</v>
      </c>
      <c r="AY53" s="47">
        <f>IF(LEN(X53)-LEN(SUBSTITUTE(X53,"p",))&lt;2,0,(LEN(X53)-LEN(SUBSTITUTE(X53,"p",))-1)*0.03)</f>
        <v>0</v>
      </c>
      <c r="AZ53" s="47">
        <f>IF(LEN(X53)-LEN(SUBSTITUTE(X53,"g",))=0,0,0.03)</f>
        <v>0</v>
      </c>
      <c r="BA53" s="47">
        <f>IF(LEN(X53)-LEN(SUBSTITUTE(X53,"G",))=0,0,0.08)</f>
        <v>0</v>
      </c>
      <c r="BB53" s="47">
        <f>(LEN(X53)-LEN(SUBSTITUTE(X53,"-",)))*0.09</f>
        <v>0</v>
      </c>
      <c r="BC53" s="47">
        <f>SUM(AY53:BB53)</f>
        <v>0</v>
      </c>
      <c r="BD53" s="60">
        <f>LEN(X53)-LEN(SUBSTITUTE(X53,"T",))</f>
        <v>0</v>
      </c>
      <c r="BE53" s="60">
        <f>LEN(X53)-LEN(SUBSTITUTE(X53,"Z",))</f>
        <v>0</v>
      </c>
      <c r="BF53" s="60">
        <f>LEN(X53)-LEN(SUBSTITUTE(X53,"S",))</f>
        <v>1</v>
      </c>
      <c r="BG53" s="60">
        <f>LEN(X53)-LEN(SUBSTITUTE(X53,"Y",))</f>
        <v>0</v>
      </c>
      <c r="BH53" s="60">
        <f>LEN(X53)-LEN(SUBSTITUTE(X53,"X",))</f>
        <v>0</v>
      </c>
      <c r="BI53" s="60">
        <f>LEN(X53)-LEN(SUBSTITUTE(X53,"M",))</f>
        <v>0</v>
      </c>
      <c r="BJ53" s="60">
        <f>LEN(X53)-LEN(SUBSTITUTE(X53,"K",))</f>
        <v>0</v>
      </c>
      <c r="BK53" s="60">
        <f>LEN(X53)-LEN(SUBSTITUTE(X53,"D",))</f>
        <v>0</v>
      </c>
      <c r="BL53" s="60">
        <f>SUM(BD53:BK53)</f>
        <v>1</v>
      </c>
      <c r="BM53" s="60">
        <f>IF(BL53=0,0,1)</f>
        <v>1</v>
      </c>
      <c r="BN53" s="47">
        <f>IF(BL53=1,0.6,0)</f>
        <v>0.6</v>
      </c>
      <c r="BO53" s="47">
        <f>IF(BL53=2,0.81,0)</f>
        <v>0</v>
      </c>
      <c r="BP53" s="47">
        <f>IF(BL53=3,1.01,0)</f>
        <v>0</v>
      </c>
      <c r="BQ53" s="47">
        <f>IF(BL53=4,1.15,0)</f>
        <v>0</v>
      </c>
      <c r="BR53" s="47">
        <f>IF(BL53=5,1.25,0)</f>
        <v>0</v>
      </c>
      <c r="BS53" s="47">
        <f>SUM(BN53:BR53)*BM53</f>
        <v>0.6</v>
      </c>
      <c r="BT53" s="47">
        <f>(LEN(X53)-LEN(SUBSTITUTE(X53,"T",)))*-0.03</f>
        <v>0</v>
      </c>
      <c r="BU53" s="47">
        <f>(LEN(X53)-LEN(SUBSTITUTE(X53,"Z",)))*0</f>
        <v>0</v>
      </c>
      <c r="BV53" s="47">
        <f>(LEN(X53)-LEN(SUBSTITUTE(X53,"S",)))*0.01</f>
        <v>0.01</v>
      </c>
      <c r="BW53" s="47">
        <f>(LEN(X53)-LEN(SUBSTITUTE(X53,"Y",)))*0.01</f>
        <v>0</v>
      </c>
      <c r="BX53" s="47">
        <f>(LEN(X53)-LEN(SUBSTITUTE(X53,"X",)))*0.01</f>
        <v>0</v>
      </c>
      <c r="BY53" s="47">
        <f>(LEN(X53)-LEN(SUBSTITUTE(X53,"M",)))*0.01</f>
        <v>0</v>
      </c>
      <c r="BZ53" s="47">
        <f>(LEN(X53)-LEN(SUBSTITUTE(X53,"K",)))*0.02</f>
        <v>0</v>
      </c>
      <c r="CA53" s="47">
        <f>(LEN(X53)-LEN(SUBSTITUTE(X53,"D",)))*0.02</f>
        <v>0</v>
      </c>
      <c r="CB53" s="47">
        <f>SUM(BT53:CA53)</f>
        <v>0.01</v>
      </c>
      <c r="CC53" s="47">
        <f>IF(A53=1,0.15,0)</f>
        <v>0</v>
      </c>
      <c r="CD53" s="47">
        <f>SUM(AG53,AN53,AX53,BC53,BS53,CB53,CC53)</f>
        <v>0.61</v>
      </c>
      <c r="CE53" s="56" t="str">
        <f>IF(H53="","",H53)</f>
        <v>S</v>
      </c>
      <c r="CF53" s="47">
        <f>IF(LEN(CE53)-LEN(SUBSTITUTE(CE53,"b",))=0,0,1.05)</f>
        <v>0</v>
      </c>
      <c r="CG53" s="47">
        <f>IF(LEN(CE53)-LEN(SUBSTITUTE(CE53,"f",))=0,0,1.1)</f>
        <v>0</v>
      </c>
      <c r="CH53" s="47">
        <f>IF(LEN(CE53)-LEN(SUBSTITUTE(CE53,"H",))=0,0,0)</f>
        <v>0</v>
      </c>
      <c r="CI53" s="47">
        <f>IF(LEN(CE53)-LEN(SUBSTITUTE(CE53,"dF",))=0,0,0.36)</f>
        <v>0</v>
      </c>
      <c r="CJ53" s="47">
        <f>IF(LEN(CE53)-LEN(SUBSTITUTE(CE53,"tF",))=0,0,0.53)</f>
        <v>0</v>
      </c>
      <c r="CK53" s="56">
        <f>IF(CI53+CJ53=0,1,0)</f>
        <v>1</v>
      </c>
      <c r="CL53" s="47">
        <f>IF(LEN(CE53)-LEN(SUBSTITUTE(CE53,"F",))=0,0,0.19*CK53)</f>
        <v>0</v>
      </c>
      <c r="CM53" s="47">
        <f>(LEN(CE53)-LEN(SUBSTITUTE(CE53,"l",)))*1.09</f>
        <v>0</v>
      </c>
      <c r="CN53" s="47">
        <f>SUM(CF53:CJ53,CL53,CM53)</f>
        <v>0</v>
      </c>
      <c r="CO53" s="71">
        <f>IF(LEN(CE53)-LEN(SUBSTITUTE(CE53,"o",))&gt;0,0,1)</f>
        <v>1</v>
      </c>
      <c r="CP53" s="47">
        <f>IF(LEN(CE53)-LEN(SUBSTITUTE(CE53,"3",))=0,0,1.05)</f>
        <v>0</v>
      </c>
      <c r="CQ53" s="47">
        <f>IF(LEN(CE53)-LEN(SUBSTITUTE(CE53,"5",))=0,0,1.2)</f>
        <v>0</v>
      </c>
      <c r="CR53" s="47">
        <f>IF(LEN(CE53)-LEN(SUBSTITUTE(CE53,"7",))=0,0,1.28)</f>
        <v>0</v>
      </c>
      <c r="CS53" s="47">
        <f>IF(LEN(CE53)-LEN(SUBSTITUTE(CE53,"9",))=0,0,1.37)</f>
        <v>0</v>
      </c>
      <c r="CT53" s="47">
        <f>IF(LEN(CE53)-LEN(SUBSTITUTE(CE53,"10",))=0,0,1.45)</f>
        <v>0</v>
      </c>
      <c r="CU53" s="47">
        <f>SUM(CP53:CT53)*CO53</f>
        <v>0</v>
      </c>
      <c r="CV53" s="71">
        <f>IF(LEN(CE53)-LEN(SUBSTITUTE(CE53,"o",))&gt;0,1,0)</f>
        <v>0</v>
      </c>
      <c r="CW53" s="47">
        <f>IF(LEN(CE53)-LEN(SUBSTITUTE(CE53,"3o",))=0,0,1.07)</f>
        <v>0</v>
      </c>
      <c r="CX53" s="47">
        <f>IF(LEN(CE53)-LEN(SUBSTITUTE(CE53,"5o",))=0,0,1.16)</f>
        <v>0</v>
      </c>
      <c r="CY53" s="47">
        <f>IF(LEN(CE53)-LEN(SUBSTITUTE(CE53,"7o",))=0,0,1.24)</f>
        <v>0</v>
      </c>
      <c r="CZ53" s="47">
        <f>IF(LEN(CE53)-LEN(SUBSTITUTE(CE53,"9o",))=0,0,1.33)</f>
        <v>0</v>
      </c>
      <c r="DA53" s="47">
        <f>IF(LEN(CE53)-LEN(SUBSTITUTE(CE53,"10o",))=0,0,1.41)</f>
        <v>0</v>
      </c>
      <c r="DB53" s="47">
        <f>IF(LEN(CE53)-LEN(SUBSTITUTE(CE53,"A",))=0,0,0)</f>
        <v>0</v>
      </c>
      <c r="DC53" s="47">
        <f>IF(LEN(CE53)-LEN(SUBSTITUTE(CE53,"B",))=0,0,0.04)</f>
        <v>0</v>
      </c>
      <c r="DD53" s="47">
        <f>IF(LEN(CE53)-LEN(SUBSTITUTE(CE53,"C",))=0,0,0.08)</f>
        <v>0</v>
      </c>
      <c r="DE53" s="47">
        <f>SUM(CW53:DD53)*CV53</f>
        <v>0</v>
      </c>
      <c r="DF53" s="47">
        <f>IF(LEN(CE53)-LEN(SUBSTITUTE(CE53,"p",))&lt;2,0,(LEN(CE53)-LEN(SUBSTITUTE(CE53,"p",))-1)*0.03)</f>
        <v>0</v>
      </c>
      <c r="DG53" s="47">
        <f>IF(LEN(CE53)-LEN(SUBSTITUTE(CE53,"g",))=0,0,0.03)</f>
        <v>0</v>
      </c>
      <c r="DH53" s="47">
        <f>IF(LEN(CE53)-LEN(SUBSTITUTE(CE53,"G",))=0,0,0.08)</f>
        <v>0</v>
      </c>
      <c r="DI53" s="47">
        <f>(LEN(CE53)-LEN(SUBSTITUTE(CE53,"-",)))*0.09</f>
        <v>0</v>
      </c>
      <c r="DJ53" s="47">
        <f>SUM(DF53:DI53)</f>
        <v>0</v>
      </c>
      <c r="DK53" s="60">
        <f>LEN(CE53)-LEN(SUBSTITUTE(CE53,"T",))</f>
        <v>0</v>
      </c>
      <c r="DL53" s="60">
        <f>LEN(CE53)-LEN(SUBSTITUTE(CE53,"Z",))</f>
        <v>0</v>
      </c>
      <c r="DM53" s="60">
        <f>LEN(CE53)-LEN(SUBSTITUTE(CE53,"S",))</f>
        <v>1</v>
      </c>
      <c r="DN53" s="60">
        <f>LEN(CE53)-LEN(SUBSTITUTE(CE53,"Y",))</f>
        <v>0</v>
      </c>
      <c r="DO53" s="60">
        <f>LEN(CE53)-LEN(SUBSTITUTE(CE53,"X",))</f>
        <v>0</v>
      </c>
      <c r="DP53" s="60">
        <f>LEN(CE53)-LEN(SUBSTITUTE(CE53,"M",))</f>
        <v>0</v>
      </c>
      <c r="DQ53" s="60">
        <f>LEN(CE53)-LEN(SUBSTITUTE(CE53,"K",))</f>
        <v>0</v>
      </c>
      <c r="DR53" s="60">
        <f>LEN(CE53)-LEN(SUBSTITUTE(CE53,"D",))</f>
        <v>0</v>
      </c>
      <c r="DS53" s="60">
        <f>SUM(DK53:DR53)</f>
        <v>1</v>
      </c>
      <c r="DT53" s="60">
        <f>IF(DS53=0,0,1)</f>
        <v>1</v>
      </c>
      <c r="DU53" s="47">
        <f>IF(DS53=1,0.6,0)</f>
        <v>0.6</v>
      </c>
      <c r="DV53" s="47">
        <f>IF(DS53=2,0.81,0)</f>
        <v>0</v>
      </c>
      <c r="DW53" s="47">
        <f>IF(DS53=3,1.01,0)</f>
        <v>0</v>
      </c>
      <c r="DX53" s="47">
        <f>IF(DS53=4,1.15,0)</f>
        <v>0</v>
      </c>
      <c r="DY53" s="47">
        <f>IF(DS53=5,1.25,0)</f>
        <v>0</v>
      </c>
      <c r="DZ53" s="47">
        <f>SUM(DU53:DY53)*DT53</f>
        <v>0.6</v>
      </c>
      <c r="EA53" s="47">
        <f>(LEN(CE53)-LEN(SUBSTITUTE(CE53,"T",)))*-0.03</f>
        <v>0</v>
      </c>
      <c r="EB53" s="47">
        <f>(LEN(CE53)-LEN(SUBSTITUTE(CE53,"Z",)))*0</f>
        <v>0</v>
      </c>
      <c r="EC53" s="47">
        <f>(LEN(CE53)-LEN(SUBSTITUTE(CE53,"S",)))*0.01</f>
        <v>0.01</v>
      </c>
      <c r="ED53" s="47">
        <f>(LEN(CE53)-LEN(SUBSTITUTE(CE53,"Y",)))*0.01</f>
        <v>0</v>
      </c>
      <c r="EE53" s="47">
        <f>(LEN(CE53)-LEN(SUBSTITUTE(CE53,"X",)))*0.01</f>
        <v>0</v>
      </c>
      <c r="EF53" s="47">
        <f>(LEN(CE53)-LEN(SUBSTITUTE(CE53,"M",)))*0.01</f>
        <v>0</v>
      </c>
      <c r="EG53" s="47">
        <f>(LEN(CE53)-LEN(SUBSTITUTE(CE53,"K",)))*0.02</f>
        <v>0</v>
      </c>
      <c r="EH53" s="47">
        <f>(LEN(CE53)-LEN(SUBSTITUTE(CE53,"D",)))*0.02</f>
        <v>0</v>
      </c>
      <c r="EI53" s="47">
        <f>SUM(EA53:EH53)</f>
        <v>0.01</v>
      </c>
      <c r="EJ53" s="47">
        <f>IF(A53=1,0.15,0)</f>
        <v>0</v>
      </c>
      <c r="EK53" s="47">
        <f>SUM(CN53,CU53,DE53,DJ53,DZ53,EI53,EJ53)</f>
        <v>0.61</v>
      </c>
      <c r="EL53" s="68">
        <f>C53</f>
        <v>29.58</v>
      </c>
      <c r="EM53" s="68">
        <f>SUM(O53:Q53)+R53+S53</f>
        <v>9.8</v>
      </c>
      <c r="EN53" s="58">
        <f>ROUND(18-(12*C53)/B53,2)</f>
        <v>-2.28</v>
      </c>
      <c r="EO53" s="68">
        <f>IF(EN53&gt;7.5,7.5,IF(EN53&lt;0,0,EN53))</f>
        <v>0</v>
      </c>
      <c r="EP53" s="68">
        <f>SUM(EM53,EO53)</f>
        <v>9.8</v>
      </c>
    </row>
    <row r="54" spans="1:146" ht="13.5" customHeight="1">
      <c r="A54" s="61"/>
      <c r="B54" s="62">
        <v>17.5</v>
      </c>
      <c r="C54" s="63">
        <v>28.65</v>
      </c>
      <c r="D54" s="64">
        <v>2.9</v>
      </c>
      <c r="E54" s="64">
        <v>0.4</v>
      </c>
      <c r="F54" s="64">
        <v>1.3</v>
      </c>
      <c r="G54" s="65" t="s">
        <v>107</v>
      </c>
      <c r="H54" s="65" t="s">
        <v>107</v>
      </c>
      <c r="I54" s="66"/>
      <c r="J54" s="67">
        <v>39</v>
      </c>
      <c r="K54" s="5" t="s">
        <v>209</v>
      </c>
      <c r="L54" s="5" t="s">
        <v>210</v>
      </c>
      <c r="M54" s="5"/>
      <c r="N54" s="5"/>
      <c r="O54" s="68">
        <f>D54</f>
        <v>2.9</v>
      </c>
      <c r="P54" s="69">
        <f>D54</f>
        <v>2.9</v>
      </c>
      <c r="Q54" s="69">
        <f>D54</f>
        <v>2.9</v>
      </c>
      <c r="R54" s="68">
        <f>IF(V54&gt;3.75,3.75,V54)</f>
        <v>0.24</v>
      </c>
      <c r="S54" s="68">
        <f>IF(W54&gt;3.75,3.75,W54)</f>
        <v>0.79</v>
      </c>
      <c r="T54" s="70" t="str">
        <f>G54</f>
        <v>S</v>
      </c>
      <c r="U54" s="70" t="str">
        <f>H54</f>
        <v>S</v>
      </c>
      <c r="V54" s="58">
        <f>ROUND(E54*CD54,2)</f>
        <v>0.24</v>
      </c>
      <c r="W54" s="58">
        <f>ROUND(F54*EK54,2)</f>
        <v>0.79</v>
      </c>
      <c r="X54" s="56" t="str">
        <f>IF(G54="","",G54)</f>
        <v>S</v>
      </c>
      <c r="Y54" s="47">
        <f>IF(LEN(X54)-LEN(SUBSTITUTE(X54,"b",))=0,0,1.05)</f>
        <v>0</v>
      </c>
      <c r="Z54" s="47">
        <f>IF(LEN(X54)-LEN(SUBSTITUTE(X54,"f",))=0,0,1.1)</f>
        <v>0</v>
      </c>
      <c r="AA54" s="47">
        <f>IF(LEN(X54)-LEN(SUBSTITUTE(X54,"H",))=0,0,0)</f>
        <v>0</v>
      </c>
      <c r="AB54" s="47">
        <f>IF(LEN(X54)-LEN(SUBSTITUTE(X54,"dF",))=0,0,0.36)</f>
        <v>0</v>
      </c>
      <c r="AC54" s="47">
        <f>IF(LEN(X54)-LEN(SUBSTITUTE(X54,"tF",))=0,0,0.53)</f>
        <v>0</v>
      </c>
      <c r="AD54" s="56">
        <f>IF(AB54+AC54=0,1,0)</f>
        <v>1</v>
      </c>
      <c r="AE54" s="47">
        <f>IF(LEN(X54)-LEN(SUBSTITUTE(X54,"F",))=0,0,0.19*AD54)</f>
        <v>0</v>
      </c>
      <c r="AF54" s="47">
        <f>(LEN(X54)-LEN(SUBSTITUTE(X54,"l",)))*1.09</f>
        <v>0</v>
      </c>
      <c r="AG54" s="47">
        <f>SUM(Y54:AC54,AE54,AF54)</f>
        <v>0</v>
      </c>
      <c r="AH54" s="71">
        <f>IF(LEN(X54)-LEN(SUBSTITUTE(X54,"o",))&gt;0,0,1)</f>
        <v>1</v>
      </c>
      <c r="AI54" s="47">
        <f>IF(LEN(X54)-LEN(SUBSTITUTE(X54,"3",))=0,0,1.05)</f>
        <v>0</v>
      </c>
      <c r="AJ54" s="47">
        <f>IF(LEN(X54)-LEN(SUBSTITUTE(X54,"5",))=0,0,1.2)</f>
        <v>0</v>
      </c>
      <c r="AK54" s="47">
        <f>IF(LEN(X54)-LEN(SUBSTITUTE(X54,"7",))=0,0,1.28)</f>
        <v>0</v>
      </c>
      <c r="AL54" s="47">
        <f>IF(LEN(X54)-LEN(SUBSTITUTE(X54,"9",))=0,0,1.37)</f>
        <v>0</v>
      </c>
      <c r="AM54" s="47">
        <f>IF(LEN(X54)-LEN(SUBSTITUTE(X54,"10",))=0,0,1.45)</f>
        <v>0</v>
      </c>
      <c r="AN54" s="47">
        <f>SUM(AI54:AM54)*AH54</f>
        <v>0</v>
      </c>
      <c r="AO54" s="71">
        <f>IF(LEN(X54)-LEN(SUBSTITUTE(X54,"o",))&gt;0,1,0)</f>
        <v>0</v>
      </c>
      <c r="AP54" s="47">
        <f>IF(LEN(X54)-LEN(SUBSTITUTE(X54,"3o",))=0,0,1.07)</f>
        <v>0</v>
      </c>
      <c r="AQ54" s="47">
        <f>IF(LEN(X54)-LEN(SUBSTITUTE(X54,"5o",))=0,0,1.16)</f>
        <v>0</v>
      </c>
      <c r="AR54" s="47">
        <f>IF(LEN(X54)-LEN(SUBSTITUTE(X54,"7o",))=0,0,1.24)</f>
        <v>0</v>
      </c>
      <c r="AS54" s="47">
        <f>IF(LEN(X54)-LEN(SUBSTITUTE(X54,"9o",))=0,0,1.33)</f>
        <v>0</v>
      </c>
      <c r="AT54" s="47">
        <f>IF(LEN(X54)-LEN(SUBSTITUTE(X54,"10o",))=0,0,1.41)</f>
        <v>0</v>
      </c>
      <c r="AU54" s="47">
        <f>IF(LEN(X54)-LEN(SUBSTITUTE(X54,"A",))=0,0,0)</f>
        <v>0</v>
      </c>
      <c r="AV54" s="47">
        <f>IF(LEN(X54)-LEN(SUBSTITUTE(X54,"B",))=0,0,0.04)</f>
        <v>0</v>
      </c>
      <c r="AW54" s="47">
        <f>IF(LEN(X54)-LEN(SUBSTITUTE(X54,"C",))=0,0,0.08)</f>
        <v>0</v>
      </c>
      <c r="AX54" s="47">
        <f>SUM(AP54:AW54)*AO54</f>
        <v>0</v>
      </c>
      <c r="AY54" s="47">
        <f>IF(LEN(X54)-LEN(SUBSTITUTE(X54,"p",))&lt;2,0,(LEN(X54)-LEN(SUBSTITUTE(X54,"p",))-1)*0.03)</f>
        <v>0</v>
      </c>
      <c r="AZ54" s="47">
        <f>IF(LEN(X54)-LEN(SUBSTITUTE(X54,"g",))=0,0,0.03)</f>
        <v>0</v>
      </c>
      <c r="BA54" s="47">
        <f>IF(LEN(X54)-LEN(SUBSTITUTE(X54,"G",))=0,0,0.08)</f>
        <v>0</v>
      </c>
      <c r="BB54" s="47">
        <f>(LEN(X54)-LEN(SUBSTITUTE(X54,"-",)))*0.09</f>
        <v>0</v>
      </c>
      <c r="BC54" s="47">
        <f>SUM(AY54:BB54)</f>
        <v>0</v>
      </c>
      <c r="BD54" s="60">
        <f>LEN(X54)-LEN(SUBSTITUTE(X54,"T",))</f>
        <v>0</v>
      </c>
      <c r="BE54" s="60">
        <f>LEN(X54)-LEN(SUBSTITUTE(X54,"Z",))</f>
        <v>0</v>
      </c>
      <c r="BF54" s="60">
        <f>LEN(X54)-LEN(SUBSTITUTE(X54,"S",))</f>
        <v>1</v>
      </c>
      <c r="BG54" s="60">
        <f>LEN(X54)-LEN(SUBSTITUTE(X54,"Y",))</f>
        <v>0</v>
      </c>
      <c r="BH54" s="60">
        <f>LEN(X54)-LEN(SUBSTITUTE(X54,"X",))</f>
        <v>0</v>
      </c>
      <c r="BI54" s="60">
        <f>LEN(X54)-LEN(SUBSTITUTE(X54,"M",))</f>
        <v>0</v>
      </c>
      <c r="BJ54" s="60">
        <f>LEN(X54)-LEN(SUBSTITUTE(X54,"K",))</f>
        <v>0</v>
      </c>
      <c r="BK54" s="60">
        <f>LEN(X54)-LEN(SUBSTITUTE(X54,"D",))</f>
        <v>0</v>
      </c>
      <c r="BL54" s="60">
        <f>SUM(BD54:BK54)</f>
        <v>1</v>
      </c>
      <c r="BM54" s="60">
        <f>IF(BL54=0,0,1)</f>
        <v>1</v>
      </c>
      <c r="BN54" s="47">
        <f>IF(BL54=1,0.6,0)</f>
        <v>0.6</v>
      </c>
      <c r="BO54" s="47">
        <f>IF(BL54=2,0.81,0)</f>
        <v>0</v>
      </c>
      <c r="BP54" s="47">
        <f>IF(BL54=3,1.01,0)</f>
        <v>0</v>
      </c>
      <c r="BQ54" s="47">
        <f>IF(BL54=4,1.15,0)</f>
        <v>0</v>
      </c>
      <c r="BR54" s="47">
        <f>IF(BL54=5,1.25,0)</f>
        <v>0</v>
      </c>
      <c r="BS54" s="47">
        <f>SUM(BN54:BR54)*BM54</f>
        <v>0.6</v>
      </c>
      <c r="BT54" s="47">
        <f>(LEN(X54)-LEN(SUBSTITUTE(X54,"T",)))*-0.03</f>
        <v>0</v>
      </c>
      <c r="BU54" s="47">
        <f>(LEN(X54)-LEN(SUBSTITUTE(X54,"Z",)))*0</f>
        <v>0</v>
      </c>
      <c r="BV54" s="47">
        <f>(LEN(X54)-LEN(SUBSTITUTE(X54,"S",)))*0.01</f>
        <v>0.01</v>
      </c>
      <c r="BW54" s="47">
        <f>(LEN(X54)-LEN(SUBSTITUTE(X54,"Y",)))*0.01</f>
        <v>0</v>
      </c>
      <c r="BX54" s="47">
        <f>(LEN(X54)-LEN(SUBSTITUTE(X54,"X",)))*0.01</f>
        <v>0</v>
      </c>
      <c r="BY54" s="47">
        <f>(LEN(X54)-LEN(SUBSTITUTE(X54,"M",)))*0.01</f>
        <v>0</v>
      </c>
      <c r="BZ54" s="47">
        <f>(LEN(X54)-LEN(SUBSTITUTE(X54,"K",)))*0.02</f>
        <v>0</v>
      </c>
      <c r="CA54" s="47">
        <f>(LEN(X54)-LEN(SUBSTITUTE(X54,"D",)))*0.02</f>
        <v>0</v>
      </c>
      <c r="CB54" s="47">
        <f>SUM(BT54:CA54)</f>
        <v>0.01</v>
      </c>
      <c r="CC54" s="47">
        <f>IF(A54=1,0.15,0)</f>
        <v>0</v>
      </c>
      <c r="CD54" s="47">
        <f>SUM(AG54,AN54,AX54,BC54,BS54,CB54,CC54)</f>
        <v>0.61</v>
      </c>
      <c r="CE54" s="56" t="str">
        <f>IF(H54="","",H54)</f>
        <v>S</v>
      </c>
      <c r="CF54" s="47">
        <f>IF(LEN(CE54)-LEN(SUBSTITUTE(CE54,"b",))=0,0,1.05)</f>
        <v>0</v>
      </c>
      <c r="CG54" s="47">
        <f>IF(LEN(CE54)-LEN(SUBSTITUTE(CE54,"f",))=0,0,1.1)</f>
        <v>0</v>
      </c>
      <c r="CH54" s="47">
        <f>IF(LEN(CE54)-LEN(SUBSTITUTE(CE54,"H",))=0,0,0)</f>
        <v>0</v>
      </c>
      <c r="CI54" s="47">
        <f>IF(LEN(CE54)-LEN(SUBSTITUTE(CE54,"dF",))=0,0,0.36)</f>
        <v>0</v>
      </c>
      <c r="CJ54" s="47">
        <f>IF(LEN(CE54)-LEN(SUBSTITUTE(CE54,"tF",))=0,0,0.53)</f>
        <v>0</v>
      </c>
      <c r="CK54" s="56">
        <f>IF(CI54+CJ54=0,1,0)</f>
        <v>1</v>
      </c>
      <c r="CL54" s="47">
        <f>IF(LEN(CE54)-LEN(SUBSTITUTE(CE54,"F",))=0,0,0.19*CK54)</f>
        <v>0</v>
      </c>
      <c r="CM54" s="47">
        <f>(LEN(CE54)-LEN(SUBSTITUTE(CE54,"l",)))*1.09</f>
        <v>0</v>
      </c>
      <c r="CN54" s="47">
        <f>SUM(CF54:CJ54,CL54,CM54)</f>
        <v>0</v>
      </c>
      <c r="CO54" s="71">
        <f>IF(LEN(CE54)-LEN(SUBSTITUTE(CE54,"o",))&gt;0,0,1)</f>
        <v>1</v>
      </c>
      <c r="CP54" s="47">
        <f>IF(LEN(CE54)-LEN(SUBSTITUTE(CE54,"3",))=0,0,1.05)</f>
        <v>0</v>
      </c>
      <c r="CQ54" s="47">
        <f>IF(LEN(CE54)-LEN(SUBSTITUTE(CE54,"5",))=0,0,1.2)</f>
        <v>0</v>
      </c>
      <c r="CR54" s="47">
        <f>IF(LEN(CE54)-LEN(SUBSTITUTE(CE54,"7",))=0,0,1.28)</f>
        <v>0</v>
      </c>
      <c r="CS54" s="47">
        <f>IF(LEN(CE54)-LEN(SUBSTITUTE(CE54,"9",))=0,0,1.37)</f>
        <v>0</v>
      </c>
      <c r="CT54" s="47">
        <f>IF(LEN(CE54)-LEN(SUBSTITUTE(CE54,"10",))=0,0,1.45)</f>
        <v>0</v>
      </c>
      <c r="CU54" s="47">
        <f>SUM(CP54:CT54)*CO54</f>
        <v>0</v>
      </c>
      <c r="CV54" s="71">
        <f>IF(LEN(CE54)-LEN(SUBSTITUTE(CE54,"o",))&gt;0,1,0)</f>
        <v>0</v>
      </c>
      <c r="CW54" s="47">
        <f>IF(LEN(CE54)-LEN(SUBSTITUTE(CE54,"3o",))=0,0,1.07)</f>
        <v>0</v>
      </c>
      <c r="CX54" s="47">
        <f>IF(LEN(CE54)-LEN(SUBSTITUTE(CE54,"5o",))=0,0,1.16)</f>
        <v>0</v>
      </c>
      <c r="CY54" s="47">
        <f>IF(LEN(CE54)-LEN(SUBSTITUTE(CE54,"7o",))=0,0,1.24)</f>
        <v>0</v>
      </c>
      <c r="CZ54" s="47">
        <f>IF(LEN(CE54)-LEN(SUBSTITUTE(CE54,"9o",))=0,0,1.33)</f>
        <v>0</v>
      </c>
      <c r="DA54" s="47">
        <f>IF(LEN(CE54)-LEN(SUBSTITUTE(CE54,"10o",))=0,0,1.41)</f>
        <v>0</v>
      </c>
      <c r="DB54" s="47">
        <f>IF(LEN(CE54)-LEN(SUBSTITUTE(CE54,"A",))=0,0,0)</f>
        <v>0</v>
      </c>
      <c r="DC54" s="47">
        <f>IF(LEN(CE54)-LEN(SUBSTITUTE(CE54,"B",))=0,0,0.04)</f>
        <v>0</v>
      </c>
      <c r="DD54" s="47">
        <f>IF(LEN(CE54)-LEN(SUBSTITUTE(CE54,"C",))=0,0,0.08)</f>
        <v>0</v>
      </c>
      <c r="DE54" s="47">
        <f>SUM(CW54:DD54)*CV54</f>
        <v>0</v>
      </c>
      <c r="DF54" s="47">
        <f>IF(LEN(CE54)-LEN(SUBSTITUTE(CE54,"p",))&lt;2,0,(LEN(CE54)-LEN(SUBSTITUTE(CE54,"p",))-1)*0.03)</f>
        <v>0</v>
      </c>
      <c r="DG54" s="47">
        <f>IF(LEN(CE54)-LEN(SUBSTITUTE(CE54,"g",))=0,0,0.03)</f>
        <v>0</v>
      </c>
      <c r="DH54" s="47">
        <f>IF(LEN(CE54)-LEN(SUBSTITUTE(CE54,"G",))=0,0,0.08)</f>
        <v>0</v>
      </c>
      <c r="DI54" s="47">
        <f>(LEN(CE54)-LEN(SUBSTITUTE(CE54,"-",)))*0.09</f>
        <v>0</v>
      </c>
      <c r="DJ54" s="47">
        <f>SUM(DF54:DI54)</f>
        <v>0</v>
      </c>
      <c r="DK54" s="60">
        <f>LEN(CE54)-LEN(SUBSTITUTE(CE54,"T",))</f>
        <v>0</v>
      </c>
      <c r="DL54" s="60">
        <f>LEN(CE54)-LEN(SUBSTITUTE(CE54,"Z",))</f>
        <v>0</v>
      </c>
      <c r="DM54" s="60">
        <f>LEN(CE54)-LEN(SUBSTITUTE(CE54,"S",))</f>
        <v>1</v>
      </c>
      <c r="DN54" s="60">
        <f>LEN(CE54)-LEN(SUBSTITUTE(CE54,"Y",))</f>
        <v>0</v>
      </c>
      <c r="DO54" s="60">
        <f>LEN(CE54)-LEN(SUBSTITUTE(CE54,"X",))</f>
        <v>0</v>
      </c>
      <c r="DP54" s="60">
        <f>LEN(CE54)-LEN(SUBSTITUTE(CE54,"M",))</f>
        <v>0</v>
      </c>
      <c r="DQ54" s="60">
        <f>LEN(CE54)-LEN(SUBSTITUTE(CE54,"K",))</f>
        <v>0</v>
      </c>
      <c r="DR54" s="60">
        <f>LEN(CE54)-LEN(SUBSTITUTE(CE54,"D",))</f>
        <v>0</v>
      </c>
      <c r="DS54" s="60">
        <f>SUM(DK54:DR54)</f>
        <v>1</v>
      </c>
      <c r="DT54" s="60">
        <f>IF(DS54=0,0,1)</f>
        <v>1</v>
      </c>
      <c r="DU54" s="47">
        <f>IF(DS54=1,0.6,0)</f>
        <v>0.6</v>
      </c>
      <c r="DV54" s="47">
        <f>IF(DS54=2,0.81,0)</f>
        <v>0</v>
      </c>
      <c r="DW54" s="47">
        <f>IF(DS54=3,1.01,0)</f>
        <v>0</v>
      </c>
      <c r="DX54" s="47">
        <f>IF(DS54=4,1.15,0)</f>
        <v>0</v>
      </c>
      <c r="DY54" s="47">
        <f>IF(DS54=5,1.25,0)</f>
        <v>0</v>
      </c>
      <c r="DZ54" s="47">
        <f>SUM(DU54:DY54)*DT54</f>
        <v>0.6</v>
      </c>
      <c r="EA54" s="47">
        <f>(LEN(CE54)-LEN(SUBSTITUTE(CE54,"T",)))*-0.03</f>
        <v>0</v>
      </c>
      <c r="EB54" s="47">
        <f>(LEN(CE54)-LEN(SUBSTITUTE(CE54,"Z",)))*0</f>
        <v>0</v>
      </c>
      <c r="EC54" s="47">
        <f>(LEN(CE54)-LEN(SUBSTITUTE(CE54,"S",)))*0.01</f>
        <v>0.01</v>
      </c>
      <c r="ED54" s="47">
        <f>(LEN(CE54)-LEN(SUBSTITUTE(CE54,"Y",)))*0.01</f>
        <v>0</v>
      </c>
      <c r="EE54" s="47">
        <f>(LEN(CE54)-LEN(SUBSTITUTE(CE54,"X",)))*0.01</f>
        <v>0</v>
      </c>
      <c r="EF54" s="47">
        <f>(LEN(CE54)-LEN(SUBSTITUTE(CE54,"M",)))*0.01</f>
        <v>0</v>
      </c>
      <c r="EG54" s="47">
        <f>(LEN(CE54)-LEN(SUBSTITUTE(CE54,"K",)))*0.02</f>
        <v>0</v>
      </c>
      <c r="EH54" s="47">
        <f>(LEN(CE54)-LEN(SUBSTITUTE(CE54,"D",)))*0.02</f>
        <v>0</v>
      </c>
      <c r="EI54" s="47">
        <f>SUM(EA54:EH54)</f>
        <v>0.01</v>
      </c>
      <c r="EJ54" s="47">
        <f>IF(A54=1,0.15,0)</f>
        <v>0</v>
      </c>
      <c r="EK54" s="47">
        <f>SUM(CN54,CU54,DE54,DJ54,DZ54,EI54,EJ54)</f>
        <v>0.61</v>
      </c>
      <c r="EL54" s="68">
        <f>C54</f>
        <v>28.65</v>
      </c>
      <c r="EM54" s="68">
        <f>SUM(O54:Q54)+R54+S54</f>
        <v>9.73</v>
      </c>
      <c r="EN54" s="58">
        <f>ROUND(18-(12*C54)/B54,2)</f>
        <v>-1.65</v>
      </c>
      <c r="EO54" s="68">
        <f>IF(EN54&gt;7.5,7.5,IF(EN54&lt;0,0,EN54))</f>
        <v>0</v>
      </c>
      <c r="EP54" s="68">
        <f>SUM(EM54,EO54)</f>
        <v>9.73</v>
      </c>
    </row>
    <row r="55" spans="1:146" ht="13.5" customHeight="1">
      <c r="A55" s="61"/>
      <c r="B55" s="62">
        <v>17.5</v>
      </c>
      <c r="C55" s="63">
        <v>36.63</v>
      </c>
      <c r="D55" s="64">
        <v>2.3</v>
      </c>
      <c r="E55" s="64">
        <v>1.4</v>
      </c>
      <c r="F55" s="64">
        <v>1.5</v>
      </c>
      <c r="G55" s="65" t="s">
        <v>119</v>
      </c>
      <c r="H55" s="65" t="s">
        <v>107</v>
      </c>
      <c r="I55" s="66"/>
      <c r="J55" s="67">
        <v>40</v>
      </c>
      <c r="K55" s="5" t="s">
        <v>211</v>
      </c>
      <c r="L55" s="5" t="s">
        <v>212</v>
      </c>
      <c r="M55" s="5" t="s">
        <v>129</v>
      </c>
      <c r="N55" s="5" t="s">
        <v>130</v>
      </c>
      <c r="O55" s="68">
        <f>D55</f>
        <v>2.3</v>
      </c>
      <c r="P55" s="69">
        <f>D55</f>
        <v>2.3</v>
      </c>
      <c r="Q55" s="69">
        <f>D55</f>
        <v>2.3</v>
      </c>
      <c r="R55" s="68">
        <f>IF(V55&gt;3.75,3.75,V55)</f>
        <v>1.11</v>
      </c>
      <c r="S55" s="68">
        <f>IF(W55&gt;3.75,3.75,W55)</f>
        <v>0.92</v>
      </c>
      <c r="T55" s="70" t="str">
        <f>G55</f>
        <v>TS</v>
      </c>
      <c r="U55" s="70" t="str">
        <f>H55</f>
        <v>S</v>
      </c>
      <c r="V55" s="58">
        <f>ROUND(E55*CD55,2)</f>
        <v>1.11</v>
      </c>
      <c r="W55" s="58">
        <f>ROUND(F55*EK55,2)</f>
        <v>0.92</v>
      </c>
      <c r="X55" s="56" t="str">
        <f>IF(G55="","",G55)</f>
        <v>TS</v>
      </c>
      <c r="Y55" s="47">
        <f>IF(LEN(X55)-LEN(SUBSTITUTE(X55,"b",))=0,0,1.05)</f>
        <v>0</v>
      </c>
      <c r="Z55" s="47">
        <f>IF(LEN(X55)-LEN(SUBSTITUTE(X55,"f",))=0,0,1.1)</f>
        <v>0</v>
      </c>
      <c r="AA55" s="47">
        <f>IF(LEN(X55)-LEN(SUBSTITUTE(X55,"H",))=0,0,0)</f>
        <v>0</v>
      </c>
      <c r="AB55" s="47">
        <f>IF(LEN(X55)-LEN(SUBSTITUTE(X55,"dF",))=0,0,0.36)</f>
        <v>0</v>
      </c>
      <c r="AC55" s="47">
        <f>IF(LEN(X55)-LEN(SUBSTITUTE(X55,"tF",))=0,0,0.53)</f>
        <v>0</v>
      </c>
      <c r="AD55" s="56">
        <f>IF(AB55+AC55=0,1,0)</f>
        <v>1</v>
      </c>
      <c r="AE55" s="47">
        <f>IF(LEN(X55)-LEN(SUBSTITUTE(X55,"F",))=0,0,0.19*AD55)</f>
        <v>0</v>
      </c>
      <c r="AF55" s="47">
        <f>(LEN(X55)-LEN(SUBSTITUTE(X55,"l",)))*1.09</f>
        <v>0</v>
      </c>
      <c r="AG55" s="47">
        <f>SUM(Y55:AC55,AE55,AF55)</f>
        <v>0</v>
      </c>
      <c r="AH55" s="71">
        <f>IF(LEN(X55)-LEN(SUBSTITUTE(X55,"o",))&gt;0,0,1)</f>
        <v>1</v>
      </c>
      <c r="AI55" s="47">
        <f>IF(LEN(X55)-LEN(SUBSTITUTE(X55,"3",))=0,0,1.05)</f>
        <v>0</v>
      </c>
      <c r="AJ55" s="47">
        <f>IF(LEN(X55)-LEN(SUBSTITUTE(X55,"5",))=0,0,1.2)</f>
        <v>0</v>
      </c>
      <c r="AK55" s="47">
        <f>IF(LEN(X55)-LEN(SUBSTITUTE(X55,"7",))=0,0,1.28)</f>
        <v>0</v>
      </c>
      <c r="AL55" s="47">
        <f>IF(LEN(X55)-LEN(SUBSTITUTE(X55,"9",))=0,0,1.37)</f>
        <v>0</v>
      </c>
      <c r="AM55" s="47">
        <f>IF(LEN(X55)-LEN(SUBSTITUTE(X55,"10",))=0,0,1.45)</f>
        <v>0</v>
      </c>
      <c r="AN55" s="47">
        <f>SUM(AI55:AM55)*AH55</f>
        <v>0</v>
      </c>
      <c r="AO55" s="71">
        <f>IF(LEN(X55)-LEN(SUBSTITUTE(X55,"o",))&gt;0,1,0)</f>
        <v>0</v>
      </c>
      <c r="AP55" s="47">
        <f>IF(LEN(X55)-LEN(SUBSTITUTE(X55,"3o",))=0,0,1.07)</f>
        <v>0</v>
      </c>
      <c r="AQ55" s="47">
        <f>IF(LEN(X55)-LEN(SUBSTITUTE(X55,"5o",))=0,0,1.16)</f>
        <v>0</v>
      </c>
      <c r="AR55" s="47">
        <f>IF(LEN(X55)-LEN(SUBSTITUTE(X55,"7o",))=0,0,1.24)</f>
        <v>0</v>
      </c>
      <c r="AS55" s="47">
        <f>IF(LEN(X55)-LEN(SUBSTITUTE(X55,"9o",))=0,0,1.33)</f>
        <v>0</v>
      </c>
      <c r="AT55" s="47">
        <f>IF(LEN(X55)-LEN(SUBSTITUTE(X55,"10o",))=0,0,1.41)</f>
        <v>0</v>
      </c>
      <c r="AU55" s="47">
        <f>IF(LEN(X55)-LEN(SUBSTITUTE(X55,"A",))=0,0,0)</f>
        <v>0</v>
      </c>
      <c r="AV55" s="47">
        <f>IF(LEN(X55)-LEN(SUBSTITUTE(X55,"B",))=0,0,0.04)</f>
        <v>0</v>
      </c>
      <c r="AW55" s="47">
        <f>IF(LEN(X55)-LEN(SUBSTITUTE(X55,"C",))=0,0,0.08)</f>
        <v>0</v>
      </c>
      <c r="AX55" s="47">
        <f>SUM(AP55:AW55)*AO55</f>
        <v>0</v>
      </c>
      <c r="AY55" s="47">
        <f>IF(LEN(X55)-LEN(SUBSTITUTE(X55,"p",))&lt;2,0,(LEN(X55)-LEN(SUBSTITUTE(X55,"p",))-1)*0.03)</f>
        <v>0</v>
      </c>
      <c r="AZ55" s="47">
        <f>IF(LEN(X55)-LEN(SUBSTITUTE(X55,"g",))=0,0,0.03)</f>
        <v>0</v>
      </c>
      <c r="BA55" s="47">
        <f>IF(LEN(X55)-LEN(SUBSTITUTE(X55,"G",))=0,0,0.08)</f>
        <v>0</v>
      </c>
      <c r="BB55" s="47">
        <f>(LEN(X55)-LEN(SUBSTITUTE(X55,"-",)))*0.09</f>
        <v>0</v>
      </c>
      <c r="BC55" s="47">
        <f>SUM(AY55:BB55)</f>
        <v>0</v>
      </c>
      <c r="BD55" s="60">
        <f>LEN(X55)-LEN(SUBSTITUTE(X55,"T",))</f>
        <v>1</v>
      </c>
      <c r="BE55" s="60">
        <f>LEN(X55)-LEN(SUBSTITUTE(X55,"Z",))</f>
        <v>0</v>
      </c>
      <c r="BF55" s="60">
        <f>LEN(X55)-LEN(SUBSTITUTE(X55,"S",))</f>
        <v>1</v>
      </c>
      <c r="BG55" s="60">
        <f>LEN(X55)-LEN(SUBSTITUTE(X55,"Y",))</f>
        <v>0</v>
      </c>
      <c r="BH55" s="60">
        <f>LEN(X55)-LEN(SUBSTITUTE(X55,"X",))</f>
        <v>0</v>
      </c>
      <c r="BI55" s="60">
        <f>LEN(X55)-LEN(SUBSTITUTE(X55,"M",))</f>
        <v>0</v>
      </c>
      <c r="BJ55" s="60">
        <f>LEN(X55)-LEN(SUBSTITUTE(X55,"K",))</f>
        <v>0</v>
      </c>
      <c r="BK55" s="60">
        <f>LEN(X55)-LEN(SUBSTITUTE(X55,"D",))</f>
        <v>0</v>
      </c>
      <c r="BL55" s="60">
        <f>SUM(BD55:BK55)</f>
        <v>2</v>
      </c>
      <c r="BM55" s="60">
        <f>IF(BL55=0,0,1)</f>
        <v>1</v>
      </c>
      <c r="BN55" s="47">
        <f>IF(BL55=1,0.6,0)</f>
        <v>0</v>
      </c>
      <c r="BO55" s="47">
        <f>IF(BL55=2,0.81,0)</f>
        <v>0.81</v>
      </c>
      <c r="BP55" s="47">
        <f>IF(BL55=3,1.01,0)</f>
        <v>0</v>
      </c>
      <c r="BQ55" s="47">
        <f>IF(BL55=4,1.15,0)</f>
        <v>0</v>
      </c>
      <c r="BR55" s="47">
        <f>IF(BL55=5,1.25,0)</f>
        <v>0</v>
      </c>
      <c r="BS55" s="47">
        <f>SUM(BN55:BR55)*BM55</f>
        <v>0.81</v>
      </c>
      <c r="BT55" s="47">
        <f>(LEN(X55)-LEN(SUBSTITUTE(X55,"T",)))*-0.03</f>
        <v>-0.03</v>
      </c>
      <c r="BU55" s="47">
        <f>(LEN(X55)-LEN(SUBSTITUTE(X55,"Z",)))*0</f>
        <v>0</v>
      </c>
      <c r="BV55" s="47">
        <f>(LEN(X55)-LEN(SUBSTITUTE(X55,"S",)))*0.01</f>
        <v>0.01</v>
      </c>
      <c r="BW55" s="47">
        <f>(LEN(X55)-LEN(SUBSTITUTE(X55,"Y",)))*0.01</f>
        <v>0</v>
      </c>
      <c r="BX55" s="47">
        <f>(LEN(X55)-LEN(SUBSTITUTE(X55,"X",)))*0.01</f>
        <v>0</v>
      </c>
      <c r="BY55" s="47">
        <f>(LEN(X55)-LEN(SUBSTITUTE(X55,"M",)))*0.01</f>
        <v>0</v>
      </c>
      <c r="BZ55" s="47">
        <f>(LEN(X55)-LEN(SUBSTITUTE(X55,"K",)))*0.02</f>
        <v>0</v>
      </c>
      <c r="CA55" s="47">
        <f>(LEN(X55)-LEN(SUBSTITUTE(X55,"D",)))*0.02</f>
        <v>0</v>
      </c>
      <c r="CB55" s="47">
        <f>SUM(BT55:CA55)</f>
        <v>-0.019999999999999997</v>
      </c>
      <c r="CC55" s="47">
        <f>IF(A55=1,0.15,0)</f>
        <v>0</v>
      </c>
      <c r="CD55" s="47">
        <f>SUM(AG55,AN55,AX55,BC55,BS55,CB55,CC55)</f>
        <v>0.79</v>
      </c>
      <c r="CE55" s="56" t="str">
        <f>IF(H55="","",H55)</f>
        <v>S</v>
      </c>
      <c r="CF55" s="47">
        <f>IF(LEN(CE55)-LEN(SUBSTITUTE(CE55,"b",))=0,0,1.05)</f>
        <v>0</v>
      </c>
      <c r="CG55" s="47">
        <f>IF(LEN(CE55)-LEN(SUBSTITUTE(CE55,"f",))=0,0,1.1)</f>
        <v>0</v>
      </c>
      <c r="CH55" s="47">
        <f>IF(LEN(CE55)-LEN(SUBSTITUTE(CE55,"H",))=0,0,0)</f>
        <v>0</v>
      </c>
      <c r="CI55" s="47">
        <f>IF(LEN(CE55)-LEN(SUBSTITUTE(CE55,"dF",))=0,0,0.36)</f>
        <v>0</v>
      </c>
      <c r="CJ55" s="47">
        <f>IF(LEN(CE55)-LEN(SUBSTITUTE(CE55,"tF",))=0,0,0.53)</f>
        <v>0</v>
      </c>
      <c r="CK55" s="56">
        <f>IF(CI55+CJ55=0,1,0)</f>
        <v>1</v>
      </c>
      <c r="CL55" s="47">
        <f>IF(LEN(CE55)-LEN(SUBSTITUTE(CE55,"F",))=0,0,0.19*CK55)</f>
        <v>0</v>
      </c>
      <c r="CM55" s="47">
        <f>(LEN(CE55)-LEN(SUBSTITUTE(CE55,"l",)))*1.09</f>
        <v>0</v>
      </c>
      <c r="CN55" s="47">
        <f>SUM(CF55:CJ55,CL55,CM55)</f>
        <v>0</v>
      </c>
      <c r="CO55" s="71">
        <f>IF(LEN(CE55)-LEN(SUBSTITUTE(CE55,"o",))&gt;0,0,1)</f>
        <v>1</v>
      </c>
      <c r="CP55" s="47">
        <f>IF(LEN(CE55)-LEN(SUBSTITUTE(CE55,"3",))=0,0,1.05)</f>
        <v>0</v>
      </c>
      <c r="CQ55" s="47">
        <f>IF(LEN(CE55)-LEN(SUBSTITUTE(CE55,"5",))=0,0,1.2)</f>
        <v>0</v>
      </c>
      <c r="CR55" s="47">
        <f>IF(LEN(CE55)-LEN(SUBSTITUTE(CE55,"7",))=0,0,1.28)</f>
        <v>0</v>
      </c>
      <c r="CS55" s="47">
        <f>IF(LEN(CE55)-LEN(SUBSTITUTE(CE55,"9",))=0,0,1.37)</f>
        <v>0</v>
      </c>
      <c r="CT55" s="47">
        <f>IF(LEN(CE55)-LEN(SUBSTITUTE(CE55,"10",))=0,0,1.45)</f>
        <v>0</v>
      </c>
      <c r="CU55" s="47">
        <f>SUM(CP55:CT55)*CO55</f>
        <v>0</v>
      </c>
      <c r="CV55" s="71">
        <f>IF(LEN(CE55)-LEN(SUBSTITUTE(CE55,"o",))&gt;0,1,0)</f>
        <v>0</v>
      </c>
      <c r="CW55" s="47">
        <f>IF(LEN(CE55)-LEN(SUBSTITUTE(CE55,"3o",))=0,0,1.07)</f>
        <v>0</v>
      </c>
      <c r="CX55" s="47">
        <f>IF(LEN(CE55)-LEN(SUBSTITUTE(CE55,"5o",))=0,0,1.16)</f>
        <v>0</v>
      </c>
      <c r="CY55" s="47">
        <f>IF(LEN(CE55)-LEN(SUBSTITUTE(CE55,"7o",))=0,0,1.24)</f>
        <v>0</v>
      </c>
      <c r="CZ55" s="47">
        <f>IF(LEN(CE55)-LEN(SUBSTITUTE(CE55,"9o",))=0,0,1.33)</f>
        <v>0</v>
      </c>
      <c r="DA55" s="47">
        <f>IF(LEN(CE55)-LEN(SUBSTITUTE(CE55,"10o",))=0,0,1.41)</f>
        <v>0</v>
      </c>
      <c r="DB55" s="47">
        <f>IF(LEN(CE55)-LEN(SUBSTITUTE(CE55,"A",))=0,0,0)</f>
        <v>0</v>
      </c>
      <c r="DC55" s="47">
        <f>IF(LEN(CE55)-LEN(SUBSTITUTE(CE55,"B",))=0,0,0.04)</f>
        <v>0</v>
      </c>
      <c r="DD55" s="47">
        <f>IF(LEN(CE55)-LEN(SUBSTITUTE(CE55,"C",))=0,0,0.08)</f>
        <v>0</v>
      </c>
      <c r="DE55" s="47">
        <f>SUM(CW55:DD55)*CV55</f>
        <v>0</v>
      </c>
      <c r="DF55" s="47">
        <f>IF(LEN(CE55)-LEN(SUBSTITUTE(CE55,"p",))&lt;2,0,(LEN(CE55)-LEN(SUBSTITUTE(CE55,"p",))-1)*0.03)</f>
        <v>0</v>
      </c>
      <c r="DG55" s="47">
        <f>IF(LEN(CE55)-LEN(SUBSTITUTE(CE55,"g",))=0,0,0.03)</f>
        <v>0</v>
      </c>
      <c r="DH55" s="47">
        <f>IF(LEN(CE55)-LEN(SUBSTITUTE(CE55,"G",))=0,0,0.08)</f>
        <v>0</v>
      </c>
      <c r="DI55" s="47">
        <f>(LEN(CE55)-LEN(SUBSTITUTE(CE55,"-",)))*0.09</f>
        <v>0</v>
      </c>
      <c r="DJ55" s="47">
        <f>SUM(DF55:DI55)</f>
        <v>0</v>
      </c>
      <c r="DK55" s="60">
        <f>LEN(CE55)-LEN(SUBSTITUTE(CE55,"T",))</f>
        <v>0</v>
      </c>
      <c r="DL55" s="60">
        <f>LEN(CE55)-LEN(SUBSTITUTE(CE55,"Z",))</f>
        <v>0</v>
      </c>
      <c r="DM55" s="60">
        <f>LEN(CE55)-LEN(SUBSTITUTE(CE55,"S",))</f>
        <v>1</v>
      </c>
      <c r="DN55" s="60">
        <f>LEN(CE55)-LEN(SUBSTITUTE(CE55,"Y",))</f>
        <v>0</v>
      </c>
      <c r="DO55" s="60">
        <f>LEN(CE55)-LEN(SUBSTITUTE(CE55,"X",))</f>
        <v>0</v>
      </c>
      <c r="DP55" s="60">
        <f>LEN(CE55)-LEN(SUBSTITUTE(CE55,"M",))</f>
        <v>0</v>
      </c>
      <c r="DQ55" s="60">
        <f>LEN(CE55)-LEN(SUBSTITUTE(CE55,"K",))</f>
        <v>0</v>
      </c>
      <c r="DR55" s="60">
        <f>LEN(CE55)-LEN(SUBSTITUTE(CE55,"D",))</f>
        <v>0</v>
      </c>
      <c r="DS55" s="60">
        <f>SUM(DK55:DR55)</f>
        <v>1</v>
      </c>
      <c r="DT55" s="60">
        <f>IF(DS55=0,0,1)</f>
        <v>1</v>
      </c>
      <c r="DU55" s="47">
        <f>IF(DS55=1,0.6,0)</f>
        <v>0.6</v>
      </c>
      <c r="DV55" s="47">
        <f>IF(DS55=2,0.81,0)</f>
        <v>0</v>
      </c>
      <c r="DW55" s="47">
        <f>IF(DS55=3,1.01,0)</f>
        <v>0</v>
      </c>
      <c r="DX55" s="47">
        <f>IF(DS55=4,1.15,0)</f>
        <v>0</v>
      </c>
      <c r="DY55" s="47">
        <f>IF(DS55=5,1.25,0)</f>
        <v>0</v>
      </c>
      <c r="DZ55" s="47">
        <f>SUM(DU55:DY55)*DT55</f>
        <v>0.6</v>
      </c>
      <c r="EA55" s="47">
        <f>(LEN(CE55)-LEN(SUBSTITUTE(CE55,"T",)))*-0.03</f>
        <v>0</v>
      </c>
      <c r="EB55" s="47">
        <f>(LEN(CE55)-LEN(SUBSTITUTE(CE55,"Z",)))*0</f>
        <v>0</v>
      </c>
      <c r="EC55" s="47">
        <f>(LEN(CE55)-LEN(SUBSTITUTE(CE55,"S",)))*0.01</f>
        <v>0.01</v>
      </c>
      <c r="ED55" s="47">
        <f>(LEN(CE55)-LEN(SUBSTITUTE(CE55,"Y",)))*0.01</f>
        <v>0</v>
      </c>
      <c r="EE55" s="47">
        <f>(LEN(CE55)-LEN(SUBSTITUTE(CE55,"X",)))*0.01</f>
        <v>0</v>
      </c>
      <c r="EF55" s="47">
        <f>(LEN(CE55)-LEN(SUBSTITUTE(CE55,"M",)))*0.01</f>
        <v>0</v>
      </c>
      <c r="EG55" s="47">
        <f>(LEN(CE55)-LEN(SUBSTITUTE(CE55,"K",)))*0.02</f>
        <v>0</v>
      </c>
      <c r="EH55" s="47">
        <f>(LEN(CE55)-LEN(SUBSTITUTE(CE55,"D",)))*0.02</f>
        <v>0</v>
      </c>
      <c r="EI55" s="47">
        <f>SUM(EA55:EH55)</f>
        <v>0.01</v>
      </c>
      <c r="EJ55" s="47">
        <f>IF(A55=1,0.15,0)</f>
        <v>0</v>
      </c>
      <c r="EK55" s="47">
        <f>SUM(CN55,CU55,DE55,DJ55,DZ55,EI55,EJ55)</f>
        <v>0.61</v>
      </c>
      <c r="EL55" s="68">
        <f>C55</f>
        <v>36.63</v>
      </c>
      <c r="EM55" s="68">
        <f>SUM(O55:Q55)+R55+S55</f>
        <v>8.93</v>
      </c>
      <c r="EN55" s="58">
        <f>ROUND(18-(12*C55)/B55,2)</f>
        <v>-7.12</v>
      </c>
      <c r="EO55" s="68">
        <f>IF(EN55&gt;7.5,7.5,IF(EN55&lt;0,0,EN55))</f>
        <v>0</v>
      </c>
      <c r="EP55" s="68">
        <f>SUM(EM55,EO55)</f>
        <v>8.93</v>
      </c>
    </row>
    <row r="56" spans="1:146" ht="13.5" customHeight="1">
      <c r="A56" s="61"/>
      <c r="B56" s="62">
        <v>17.5</v>
      </c>
      <c r="C56" s="63">
        <v>31.25</v>
      </c>
      <c r="D56" s="64">
        <v>2.1</v>
      </c>
      <c r="E56" s="64">
        <v>0.5</v>
      </c>
      <c r="F56" s="64">
        <v>1.1</v>
      </c>
      <c r="G56" s="65" t="s">
        <v>85</v>
      </c>
      <c r="H56" s="65" t="s">
        <v>107</v>
      </c>
      <c r="I56" s="66"/>
      <c r="J56" s="67">
        <v>41</v>
      </c>
      <c r="K56" s="5" t="s">
        <v>213</v>
      </c>
      <c r="L56" s="5" t="s">
        <v>214</v>
      </c>
      <c r="M56" s="5" t="s">
        <v>129</v>
      </c>
      <c r="N56" s="5" t="s">
        <v>130</v>
      </c>
      <c r="O56" s="68">
        <f>D56</f>
        <v>2.1</v>
      </c>
      <c r="P56" s="69">
        <f>D56</f>
        <v>2.1</v>
      </c>
      <c r="Q56" s="69">
        <f>D56</f>
        <v>2.1</v>
      </c>
      <c r="R56" s="68">
        <f>IF(V56&gt;3.75,3.75,V56)</f>
        <v>0.53</v>
      </c>
      <c r="S56" s="68">
        <f>IF(W56&gt;3.75,3.75,W56)</f>
        <v>0.67</v>
      </c>
      <c r="T56" s="70" t="str">
        <f>G56</f>
        <v>3</v>
      </c>
      <c r="U56" s="70" t="str">
        <f>H56</f>
        <v>S</v>
      </c>
      <c r="V56" s="58">
        <f>ROUND(E56*CD56,2)</f>
        <v>0.53</v>
      </c>
      <c r="W56" s="58">
        <f>ROUND(F56*EK56,2)</f>
        <v>0.67</v>
      </c>
      <c r="X56" s="56" t="str">
        <f>IF(G56="","",G56)</f>
        <v>3</v>
      </c>
      <c r="Y56" s="47">
        <f>IF(LEN(X56)-LEN(SUBSTITUTE(X56,"b",))=0,0,1.05)</f>
        <v>0</v>
      </c>
      <c r="Z56" s="47">
        <f>IF(LEN(X56)-LEN(SUBSTITUTE(X56,"f",))=0,0,1.1)</f>
        <v>0</v>
      </c>
      <c r="AA56" s="47">
        <f>IF(LEN(X56)-LEN(SUBSTITUTE(X56,"H",))=0,0,0)</f>
        <v>0</v>
      </c>
      <c r="AB56" s="47">
        <f>IF(LEN(X56)-LEN(SUBSTITUTE(X56,"dF",))=0,0,0.36)</f>
        <v>0</v>
      </c>
      <c r="AC56" s="47">
        <f>IF(LEN(X56)-LEN(SUBSTITUTE(X56,"tF",))=0,0,0.53)</f>
        <v>0</v>
      </c>
      <c r="AD56" s="56">
        <f>IF(AB56+AC56=0,1,0)</f>
        <v>1</v>
      </c>
      <c r="AE56" s="47">
        <f>IF(LEN(X56)-LEN(SUBSTITUTE(X56,"F",))=0,0,0.19*AD56)</f>
        <v>0</v>
      </c>
      <c r="AF56" s="47">
        <f>(LEN(X56)-LEN(SUBSTITUTE(X56,"l",)))*1.09</f>
        <v>0</v>
      </c>
      <c r="AG56" s="47">
        <f>SUM(Y56:AC56,AE56,AF56)</f>
        <v>0</v>
      </c>
      <c r="AH56" s="71">
        <f>IF(LEN(X56)-LEN(SUBSTITUTE(X56,"o",))&gt;0,0,1)</f>
        <v>1</v>
      </c>
      <c r="AI56" s="47">
        <f>IF(LEN(X56)-LEN(SUBSTITUTE(X56,"3",))=0,0,1.05)</f>
        <v>1.05</v>
      </c>
      <c r="AJ56" s="47">
        <f>IF(LEN(X56)-LEN(SUBSTITUTE(X56,"5",))=0,0,1.2)</f>
        <v>0</v>
      </c>
      <c r="AK56" s="47">
        <f>IF(LEN(X56)-LEN(SUBSTITUTE(X56,"7",))=0,0,1.28)</f>
        <v>0</v>
      </c>
      <c r="AL56" s="47">
        <f>IF(LEN(X56)-LEN(SUBSTITUTE(X56,"9",))=0,0,1.37)</f>
        <v>0</v>
      </c>
      <c r="AM56" s="47">
        <f>IF(LEN(X56)-LEN(SUBSTITUTE(X56,"10",))=0,0,1.45)</f>
        <v>0</v>
      </c>
      <c r="AN56" s="47">
        <f>SUM(AI56:AM56)*AH56</f>
        <v>1.05</v>
      </c>
      <c r="AO56" s="71">
        <f>IF(LEN(X56)-LEN(SUBSTITUTE(X56,"o",))&gt;0,1,0)</f>
        <v>0</v>
      </c>
      <c r="AP56" s="47">
        <f>IF(LEN(X56)-LEN(SUBSTITUTE(X56,"3o",))=0,0,1.07)</f>
        <v>0</v>
      </c>
      <c r="AQ56" s="47">
        <f>IF(LEN(X56)-LEN(SUBSTITUTE(X56,"5o",))=0,0,1.16)</f>
        <v>0</v>
      </c>
      <c r="AR56" s="47">
        <f>IF(LEN(X56)-LEN(SUBSTITUTE(X56,"7o",))=0,0,1.24)</f>
        <v>0</v>
      </c>
      <c r="AS56" s="47">
        <f>IF(LEN(X56)-LEN(SUBSTITUTE(X56,"9o",))=0,0,1.33)</f>
        <v>0</v>
      </c>
      <c r="AT56" s="47">
        <f>IF(LEN(X56)-LEN(SUBSTITUTE(X56,"10o",))=0,0,1.41)</f>
        <v>0</v>
      </c>
      <c r="AU56" s="47">
        <f>IF(LEN(X56)-LEN(SUBSTITUTE(X56,"A",))=0,0,0)</f>
        <v>0</v>
      </c>
      <c r="AV56" s="47">
        <f>IF(LEN(X56)-LEN(SUBSTITUTE(X56,"B",))=0,0,0.04)</f>
        <v>0</v>
      </c>
      <c r="AW56" s="47">
        <f>IF(LEN(X56)-LEN(SUBSTITUTE(X56,"C",))=0,0,0.08)</f>
        <v>0</v>
      </c>
      <c r="AX56" s="47">
        <f>SUM(AP56:AW56)*AO56</f>
        <v>0</v>
      </c>
      <c r="AY56" s="47">
        <f>IF(LEN(X56)-LEN(SUBSTITUTE(X56,"p",))&lt;2,0,(LEN(X56)-LEN(SUBSTITUTE(X56,"p",))-1)*0.03)</f>
        <v>0</v>
      </c>
      <c r="AZ56" s="47">
        <f>IF(LEN(X56)-LEN(SUBSTITUTE(X56,"g",))=0,0,0.03)</f>
        <v>0</v>
      </c>
      <c r="BA56" s="47">
        <f>IF(LEN(X56)-LEN(SUBSTITUTE(X56,"G",))=0,0,0.08)</f>
        <v>0</v>
      </c>
      <c r="BB56" s="47">
        <f>(LEN(X56)-LEN(SUBSTITUTE(X56,"-",)))*0.09</f>
        <v>0</v>
      </c>
      <c r="BC56" s="47">
        <f>SUM(AY56:BB56)</f>
        <v>0</v>
      </c>
      <c r="BD56" s="60">
        <f>LEN(X56)-LEN(SUBSTITUTE(X56,"T",))</f>
        <v>0</v>
      </c>
      <c r="BE56" s="60">
        <f>LEN(X56)-LEN(SUBSTITUTE(X56,"Z",))</f>
        <v>0</v>
      </c>
      <c r="BF56" s="60">
        <f>LEN(X56)-LEN(SUBSTITUTE(X56,"S",))</f>
        <v>0</v>
      </c>
      <c r="BG56" s="60">
        <f>LEN(X56)-LEN(SUBSTITUTE(X56,"Y",))</f>
        <v>0</v>
      </c>
      <c r="BH56" s="60">
        <f>LEN(X56)-LEN(SUBSTITUTE(X56,"X",))</f>
        <v>0</v>
      </c>
      <c r="BI56" s="60">
        <f>LEN(X56)-LEN(SUBSTITUTE(X56,"M",))</f>
        <v>0</v>
      </c>
      <c r="BJ56" s="60">
        <f>LEN(X56)-LEN(SUBSTITUTE(X56,"K",))</f>
        <v>0</v>
      </c>
      <c r="BK56" s="60">
        <f>LEN(X56)-LEN(SUBSTITUTE(X56,"D",))</f>
        <v>0</v>
      </c>
      <c r="BL56" s="60">
        <f>SUM(BD56:BK56)</f>
        <v>0</v>
      </c>
      <c r="BM56" s="60">
        <f>IF(BL56=0,0,1)</f>
        <v>0</v>
      </c>
      <c r="BN56" s="47">
        <f>IF(BL56=1,0.6,0)</f>
        <v>0</v>
      </c>
      <c r="BO56" s="47">
        <f>IF(BL56=2,0.81,0)</f>
        <v>0</v>
      </c>
      <c r="BP56" s="47">
        <f>IF(BL56=3,1.01,0)</f>
        <v>0</v>
      </c>
      <c r="BQ56" s="47">
        <f>IF(BL56=4,1.15,0)</f>
        <v>0</v>
      </c>
      <c r="BR56" s="47">
        <f>IF(BL56=5,1.25,0)</f>
        <v>0</v>
      </c>
      <c r="BS56" s="47">
        <f>SUM(BN56:BR56)*BM56</f>
        <v>0</v>
      </c>
      <c r="BT56" s="47">
        <f>(LEN(X56)-LEN(SUBSTITUTE(X56,"T",)))*-0.03</f>
        <v>0</v>
      </c>
      <c r="BU56" s="47">
        <f>(LEN(X56)-LEN(SUBSTITUTE(X56,"Z",)))*0</f>
        <v>0</v>
      </c>
      <c r="BV56" s="47">
        <f>(LEN(X56)-LEN(SUBSTITUTE(X56,"S",)))*0.01</f>
        <v>0</v>
      </c>
      <c r="BW56" s="47">
        <f>(LEN(X56)-LEN(SUBSTITUTE(X56,"Y",)))*0.01</f>
        <v>0</v>
      </c>
      <c r="BX56" s="47">
        <f>(LEN(X56)-LEN(SUBSTITUTE(X56,"X",)))*0.01</f>
        <v>0</v>
      </c>
      <c r="BY56" s="47">
        <f>(LEN(X56)-LEN(SUBSTITUTE(X56,"M",)))*0.01</f>
        <v>0</v>
      </c>
      <c r="BZ56" s="47">
        <f>(LEN(X56)-LEN(SUBSTITUTE(X56,"K",)))*0.02</f>
        <v>0</v>
      </c>
      <c r="CA56" s="47">
        <f>(LEN(X56)-LEN(SUBSTITUTE(X56,"D",)))*0.02</f>
        <v>0</v>
      </c>
      <c r="CB56" s="47">
        <f>SUM(BT56:CA56)</f>
        <v>0</v>
      </c>
      <c r="CC56" s="47">
        <f>IF(A56=1,0.15,0)</f>
        <v>0</v>
      </c>
      <c r="CD56" s="47">
        <f>SUM(AG56,AN56,AX56,BC56,BS56,CB56,CC56)</f>
        <v>1.05</v>
      </c>
      <c r="CE56" s="56" t="str">
        <f>IF(H56="","",H56)</f>
        <v>S</v>
      </c>
      <c r="CF56" s="47">
        <f>IF(LEN(CE56)-LEN(SUBSTITUTE(CE56,"b",))=0,0,1.05)</f>
        <v>0</v>
      </c>
      <c r="CG56" s="47">
        <f>IF(LEN(CE56)-LEN(SUBSTITUTE(CE56,"f",))=0,0,1.1)</f>
        <v>0</v>
      </c>
      <c r="CH56" s="47">
        <f>IF(LEN(CE56)-LEN(SUBSTITUTE(CE56,"H",))=0,0,0)</f>
        <v>0</v>
      </c>
      <c r="CI56" s="47">
        <f>IF(LEN(CE56)-LEN(SUBSTITUTE(CE56,"dF",))=0,0,0.36)</f>
        <v>0</v>
      </c>
      <c r="CJ56" s="47">
        <f>IF(LEN(CE56)-LEN(SUBSTITUTE(CE56,"tF",))=0,0,0.53)</f>
        <v>0</v>
      </c>
      <c r="CK56" s="56">
        <f>IF(CI56+CJ56=0,1,0)</f>
        <v>1</v>
      </c>
      <c r="CL56" s="47">
        <f>IF(LEN(CE56)-LEN(SUBSTITUTE(CE56,"F",))=0,0,0.19*CK56)</f>
        <v>0</v>
      </c>
      <c r="CM56" s="47">
        <f>(LEN(CE56)-LEN(SUBSTITUTE(CE56,"l",)))*1.09</f>
        <v>0</v>
      </c>
      <c r="CN56" s="47">
        <f>SUM(CF56:CJ56,CL56,CM56)</f>
        <v>0</v>
      </c>
      <c r="CO56" s="71">
        <f>IF(LEN(CE56)-LEN(SUBSTITUTE(CE56,"o",))&gt;0,0,1)</f>
        <v>1</v>
      </c>
      <c r="CP56" s="47">
        <f>IF(LEN(CE56)-LEN(SUBSTITUTE(CE56,"3",))=0,0,1.05)</f>
        <v>0</v>
      </c>
      <c r="CQ56" s="47">
        <f>IF(LEN(CE56)-LEN(SUBSTITUTE(CE56,"5",))=0,0,1.2)</f>
        <v>0</v>
      </c>
      <c r="CR56" s="47">
        <f>IF(LEN(CE56)-LEN(SUBSTITUTE(CE56,"7",))=0,0,1.28)</f>
        <v>0</v>
      </c>
      <c r="CS56" s="47">
        <f>IF(LEN(CE56)-LEN(SUBSTITUTE(CE56,"9",))=0,0,1.37)</f>
        <v>0</v>
      </c>
      <c r="CT56" s="47">
        <f>IF(LEN(CE56)-LEN(SUBSTITUTE(CE56,"10",))=0,0,1.45)</f>
        <v>0</v>
      </c>
      <c r="CU56" s="47">
        <f>SUM(CP56:CT56)*CO56</f>
        <v>0</v>
      </c>
      <c r="CV56" s="71">
        <f>IF(LEN(CE56)-LEN(SUBSTITUTE(CE56,"o",))&gt;0,1,0)</f>
        <v>0</v>
      </c>
      <c r="CW56" s="47">
        <f>IF(LEN(CE56)-LEN(SUBSTITUTE(CE56,"3o",))=0,0,1.07)</f>
        <v>0</v>
      </c>
      <c r="CX56" s="47">
        <f>IF(LEN(CE56)-LEN(SUBSTITUTE(CE56,"5o",))=0,0,1.16)</f>
        <v>0</v>
      </c>
      <c r="CY56" s="47">
        <f>IF(LEN(CE56)-LEN(SUBSTITUTE(CE56,"7o",))=0,0,1.24)</f>
        <v>0</v>
      </c>
      <c r="CZ56" s="47">
        <f>IF(LEN(CE56)-LEN(SUBSTITUTE(CE56,"9o",))=0,0,1.33)</f>
        <v>0</v>
      </c>
      <c r="DA56" s="47">
        <f>IF(LEN(CE56)-LEN(SUBSTITUTE(CE56,"10o",))=0,0,1.41)</f>
        <v>0</v>
      </c>
      <c r="DB56" s="47">
        <f>IF(LEN(CE56)-LEN(SUBSTITUTE(CE56,"A",))=0,0,0)</f>
        <v>0</v>
      </c>
      <c r="DC56" s="47">
        <f>IF(LEN(CE56)-LEN(SUBSTITUTE(CE56,"B",))=0,0,0.04)</f>
        <v>0</v>
      </c>
      <c r="DD56" s="47">
        <f>IF(LEN(CE56)-LEN(SUBSTITUTE(CE56,"C",))=0,0,0.08)</f>
        <v>0</v>
      </c>
      <c r="DE56" s="47">
        <f>SUM(CW56:DD56)*CV56</f>
        <v>0</v>
      </c>
      <c r="DF56" s="47">
        <f>IF(LEN(CE56)-LEN(SUBSTITUTE(CE56,"p",))&lt;2,0,(LEN(CE56)-LEN(SUBSTITUTE(CE56,"p",))-1)*0.03)</f>
        <v>0</v>
      </c>
      <c r="DG56" s="47">
        <f>IF(LEN(CE56)-LEN(SUBSTITUTE(CE56,"g",))=0,0,0.03)</f>
        <v>0</v>
      </c>
      <c r="DH56" s="47">
        <f>IF(LEN(CE56)-LEN(SUBSTITUTE(CE56,"G",))=0,0,0.08)</f>
        <v>0</v>
      </c>
      <c r="DI56" s="47">
        <f>(LEN(CE56)-LEN(SUBSTITUTE(CE56,"-",)))*0.09</f>
        <v>0</v>
      </c>
      <c r="DJ56" s="47">
        <f>SUM(DF56:DI56)</f>
        <v>0</v>
      </c>
      <c r="DK56" s="60">
        <f>LEN(CE56)-LEN(SUBSTITUTE(CE56,"T",))</f>
        <v>0</v>
      </c>
      <c r="DL56" s="60">
        <f>LEN(CE56)-LEN(SUBSTITUTE(CE56,"Z",))</f>
        <v>0</v>
      </c>
      <c r="DM56" s="60">
        <f>LEN(CE56)-LEN(SUBSTITUTE(CE56,"S",))</f>
        <v>1</v>
      </c>
      <c r="DN56" s="60">
        <f>LEN(CE56)-LEN(SUBSTITUTE(CE56,"Y",))</f>
        <v>0</v>
      </c>
      <c r="DO56" s="60">
        <f>LEN(CE56)-LEN(SUBSTITUTE(CE56,"X",))</f>
        <v>0</v>
      </c>
      <c r="DP56" s="60">
        <f>LEN(CE56)-LEN(SUBSTITUTE(CE56,"M",))</f>
        <v>0</v>
      </c>
      <c r="DQ56" s="60">
        <f>LEN(CE56)-LEN(SUBSTITUTE(CE56,"K",))</f>
        <v>0</v>
      </c>
      <c r="DR56" s="60">
        <f>LEN(CE56)-LEN(SUBSTITUTE(CE56,"D",))</f>
        <v>0</v>
      </c>
      <c r="DS56" s="60">
        <f>SUM(DK56:DR56)</f>
        <v>1</v>
      </c>
      <c r="DT56" s="60">
        <f>IF(DS56=0,0,1)</f>
        <v>1</v>
      </c>
      <c r="DU56" s="47">
        <f>IF(DS56=1,0.6,0)</f>
        <v>0.6</v>
      </c>
      <c r="DV56" s="47">
        <f>IF(DS56=2,0.81,0)</f>
        <v>0</v>
      </c>
      <c r="DW56" s="47">
        <f>IF(DS56=3,1.01,0)</f>
        <v>0</v>
      </c>
      <c r="DX56" s="47">
        <f>IF(DS56=4,1.15,0)</f>
        <v>0</v>
      </c>
      <c r="DY56" s="47">
        <f>IF(DS56=5,1.25,0)</f>
        <v>0</v>
      </c>
      <c r="DZ56" s="47">
        <f>SUM(DU56:DY56)*DT56</f>
        <v>0.6</v>
      </c>
      <c r="EA56" s="47">
        <f>(LEN(CE56)-LEN(SUBSTITUTE(CE56,"T",)))*-0.03</f>
        <v>0</v>
      </c>
      <c r="EB56" s="47">
        <f>(LEN(CE56)-LEN(SUBSTITUTE(CE56,"Z",)))*0</f>
        <v>0</v>
      </c>
      <c r="EC56" s="47">
        <f>(LEN(CE56)-LEN(SUBSTITUTE(CE56,"S",)))*0.01</f>
        <v>0.01</v>
      </c>
      <c r="ED56" s="47">
        <f>(LEN(CE56)-LEN(SUBSTITUTE(CE56,"Y",)))*0.01</f>
        <v>0</v>
      </c>
      <c r="EE56" s="47">
        <f>(LEN(CE56)-LEN(SUBSTITUTE(CE56,"X",)))*0.01</f>
        <v>0</v>
      </c>
      <c r="EF56" s="47">
        <f>(LEN(CE56)-LEN(SUBSTITUTE(CE56,"M",)))*0.01</f>
        <v>0</v>
      </c>
      <c r="EG56" s="47">
        <f>(LEN(CE56)-LEN(SUBSTITUTE(CE56,"K",)))*0.02</f>
        <v>0</v>
      </c>
      <c r="EH56" s="47">
        <f>(LEN(CE56)-LEN(SUBSTITUTE(CE56,"D",)))*0.02</f>
        <v>0</v>
      </c>
      <c r="EI56" s="47">
        <f>SUM(EA56:EH56)</f>
        <v>0.01</v>
      </c>
      <c r="EJ56" s="47">
        <f>IF(A56=1,0.15,0)</f>
        <v>0</v>
      </c>
      <c r="EK56" s="47">
        <f>SUM(CN56,CU56,DE56,DJ56,DZ56,EI56,EJ56)</f>
        <v>0.61</v>
      </c>
      <c r="EL56" s="68">
        <f>C56</f>
        <v>31.25</v>
      </c>
      <c r="EM56" s="68">
        <f>SUM(O56:Q56)+R56+S56</f>
        <v>7.500000000000001</v>
      </c>
      <c r="EN56" s="58">
        <f>ROUND(18-(12*C56)/B56,2)</f>
        <v>-3.43</v>
      </c>
      <c r="EO56" s="68">
        <f>IF(EN56&gt;7.5,7.5,IF(EN56&lt;0,0,EN56))</f>
        <v>0</v>
      </c>
      <c r="EP56" s="68">
        <f>SUM(EM56,EO56)</f>
        <v>7.500000000000001</v>
      </c>
    </row>
    <row r="57" spans="1:146" ht="13.5" customHeight="1">
      <c r="A57" s="61"/>
      <c r="B57" s="62">
        <v>17.5</v>
      </c>
      <c r="C57" s="63">
        <v>31.05</v>
      </c>
      <c r="D57" s="64">
        <v>1.7</v>
      </c>
      <c r="E57" s="64"/>
      <c r="F57" s="64">
        <v>0.9</v>
      </c>
      <c r="G57" s="65"/>
      <c r="H57" s="65" t="s">
        <v>107</v>
      </c>
      <c r="I57" s="66"/>
      <c r="J57" s="67">
        <v>42</v>
      </c>
      <c r="K57" s="5" t="s">
        <v>215</v>
      </c>
      <c r="L57" s="5" t="s">
        <v>216</v>
      </c>
      <c r="M57" s="5" t="s">
        <v>217</v>
      </c>
      <c r="N57" s="5"/>
      <c r="O57" s="68">
        <f>D57</f>
        <v>1.7</v>
      </c>
      <c r="P57" s="69">
        <f>D57</f>
        <v>1.7</v>
      </c>
      <c r="Q57" s="69">
        <f>D57</f>
        <v>1.7</v>
      </c>
      <c r="R57" s="68">
        <f>IF(V57&gt;3.75,3.75,V57)</f>
        <v>0</v>
      </c>
      <c r="S57" s="68">
        <f>IF(W57&gt;3.75,3.75,W57)</f>
        <v>0.55</v>
      </c>
      <c r="T57" s="70"/>
      <c r="U57" s="70" t="str">
        <f>H57</f>
        <v>S</v>
      </c>
      <c r="V57" s="58">
        <f>ROUND(E57*CD57,2)</f>
        <v>0</v>
      </c>
      <c r="W57" s="58">
        <f>ROUND(F57*EK57,2)</f>
        <v>0.55</v>
      </c>
      <c r="X57" s="56">
        <f>IF(G57="","",G57)</f>
      </c>
      <c r="Y57" s="47">
        <f>IF(LEN(X57)-LEN(SUBSTITUTE(X57,"b",))=0,0,1.05)</f>
        <v>0</v>
      </c>
      <c r="Z57" s="47">
        <f>IF(LEN(X57)-LEN(SUBSTITUTE(X57,"f",))=0,0,1.1)</f>
        <v>0</v>
      </c>
      <c r="AA57" s="47">
        <f>IF(LEN(X57)-LEN(SUBSTITUTE(X57,"H",))=0,0,0)</f>
        <v>0</v>
      </c>
      <c r="AB57" s="47">
        <f>IF(LEN(X57)-LEN(SUBSTITUTE(X57,"dF",))=0,0,0.36)</f>
        <v>0</v>
      </c>
      <c r="AC57" s="47">
        <f>IF(LEN(X57)-LEN(SUBSTITUTE(X57,"tF",))=0,0,0.53)</f>
        <v>0</v>
      </c>
      <c r="AD57" s="56">
        <f>IF(AB57+AC57=0,1,0)</f>
        <v>1</v>
      </c>
      <c r="AE57" s="47">
        <f>IF(LEN(X57)-LEN(SUBSTITUTE(X57,"F",))=0,0,0.19*AD57)</f>
        <v>0</v>
      </c>
      <c r="AF57" s="47">
        <f>(LEN(X57)-LEN(SUBSTITUTE(X57,"l",)))*1.09</f>
        <v>0</v>
      </c>
      <c r="AG57" s="47">
        <f>SUM(Y57:AC57,AE57,AF57)</f>
        <v>0</v>
      </c>
      <c r="AH57" s="71">
        <f>IF(LEN(X57)-LEN(SUBSTITUTE(X57,"o",))&gt;0,0,1)</f>
        <v>1</v>
      </c>
      <c r="AI57" s="47">
        <f>IF(LEN(X57)-LEN(SUBSTITUTE(X57,"3",))=0,0,1.05)</f>
        <v>0</v>
      </c>
      <c r="AJ57" s="47">
        <f>IF(LEN(X57)-LEN(SUBSTITUTE(X57,"5",))=0,0,1.2)</f>
        <v>0</v>
      </c>
      <c r="AK57" s="47">
        <f>IF(LEN(X57)-LEN(SUBSTITUTE(X57,"7",))=0,0,1.28)</f>
        <v>0</v>
      </c>
      <c r="AL57" s="47">
        <f>IF(LEN(X57)-LEN(SUBSTITUTE(X57,"9",))=0,0,1.37)</f>
        <v>0</v>
      </c>
      <c r="AM57" s="47">
        <f>IF(LEN(X57)-LEN(SUBSTITUTE(X57,"10",))=0,0,1.45)</f>
        <v>0</v>
      </c>
      <c r="AN57" s="47">
        <f>SUM(AI57:AM57)*AH57</f>
        <v>0</v>
      </c>
      <c r="AO57" s="71">
        <f>IF(LEN(X57)-LEN(SUBSTITUTE(X57,"o",))&gt;0,1,0)</f>
        <v>0</v>
      </c>
      <c r="AP57" s="47">
        <f>IF(LEN(X57)-LEN(SUBSTITUTE(X57,"3o",))=0,0,1.07)</f>
        <v>0</v>
      </c>
      <c r="AQ57" s="47">
        <f>IF(LEN(X57)-LEN(SUBSTITUTE(X57,"5o",))=0,0,1.16)</f>
        <v>0</v>
      </c>
      <c r="AR57" s="47">
        <f>IF(LEN(X57)-LEN(SUBSTITUTE(X57,"7o",))=0,0,1.24)</f>
        <v>0</v>
      </c>
      <c r="AS57" s="47">
        <f>IF(LEN(X57)-LEN(SUBSTITUTE(X57,"9o",))=0,0,1.33)</f>
        <v>0</v>
      </c>
      <c r="AT57" s="47">
        <f>IF(LEN(X57)-LEN(SUBSTITUTE(X57,"10o",))=0,0,1.41)</f>
        <v>0</v>
      </c>
      <c r="AU57" s="47">
        <f>IF(LEN(X57)-LEN(SUBSTITUTE(X57,"A",))=0,0,0)</f>
        <v>0</v>
      </c>
      <c r="AV57" s="47">
        <f>IF(LEN(X57)-LEN(SUBSTITUTE(X57,"B",))=0,0,0.04)</f>
        <v>0</v>
      </c>
      <c r="AW57" s="47">
        <f>IF(LEN(X57)-LEN(SUBSTITUTE(X57,"C",))=0,0,0.08)</f>
        <v>0</v>
      </c>
      <c r="AX57" s="47">
        <f>SUM(AP57:AW57)*AO57</f>
        <v>0</v>
      </c>
      <c r="AY57" s="47">
        <f>IF(LEN(X57)-LEN(SUBSTITUTE(X57,"p",))&lt;2,0,(LEN(X57)-LEN(SUBSTITUTE(X57,"p",))-1)*0.03)</f>
        <v>0</v>
      </c>
      <c r="AZ57" s="47">
        <f>IF(LEN(X57)-LEN(SUBSTITUTE(X57,"g",))=0,0,0.03)</f>
        <v>0</v>
      </c>
      <c r="BA57" s="47">
        <f>IF(LEN(X57)-LEN(SUBSTITUTE(X57,"G",))=0,0,0.08)</f>
        <v>0</v>
      </c>
      <c r="BB57" s="47">
        <f>(LEN(X57)-LEN(SUBSTITUTE(X57,"-",)))*0.09</f>
        <v>0</v>
      </c>
      <c r="BC57" s="47">
        <f>SUM(AY57:BB57)</f>
        <v>0</v>
      </c>
      <c r="BD57" s="60">
        <f>LEN(X57)-LEN(SUBSTITUTE(X57,"T",))</f>
        <v>0</v>
      </c>
      <c r="BE57" s="60">
        <f>LEN(X57)-LEN(SUBSTITUTE(X57,"Z",))</f>
        <v>0</v>
      </c>
      <c r="BF57" s="60">
        <f>LEN(X57)-LEN(SUBSTITUTE(X57,"S",))</f>
        <v>0</v>
      </c>
      <c r="BG57" s="60">
        <f>LEN(X57)-LEN(SUBSTITUTE(X57,"Y",))</f>
        <v>0</v>
      </c>
      <c r="BH57" s="60">
        <f>LEN(X57)-LEN(SUBSTITUTE(X57,"X",))</f>
        <v>0</v>
      </c>
      <c r="BI57" s="60">
        <f>LEN(X57)-LEN(SUBSTITUTE(X57,"M",))</f>
        <v>0</v>
      </c>
      <c r="BJ57" s="60">
        <f>LEN(X57)-LEN(SUBSTITUTE(X57,"K",))</f>
        <v>0</v>
      </c>
      <c r="BK57" s="60">
        <f>LEN(X57)-LEN(SUBSTITUTE(X57,"D",))</f>
        <v>0</v>
      </c>
      <c r="BL57" s="60">
        <f>SUM(BD57:BK57)</f>
        <v>0</v>
      </c>
      <c r="BM57" s="60">
        <f>IF(BL57=0,0,1)</f>
        <v>0</v>
      </c>
      <c r="BN57" s="47">
        <f>IF(BL57=1,0.6,0)</f>
        <v>0</v>
      </c>
      <c r="BO57" s="47">
        <f>IF(BL57=2,0.81,0)</f>
        <v>0</v>
      </c>
      <c r="BP57" s="47">
        <f>IF(BL57=3,1.01,0)</f>
        <v>0</v>
      </c>
      <c r="BQ57" s="47">
        <f>IF(BL57=4,1.15,0)</f>
        <v>0</v>
      </c>
      <c r="BR57" s="47">
        <f>IF(BL57=5,1.25,0)</f>
        <v>0</v>
      </c>
      <c r="BS57" s="47">
        <f>SUM(BN57:BR57)*BM57</f>
        <v>0</v>
      </c>
      <c r="BT57" s="47">
        <f>(LEN(X57)-LEN(SUBSTITUTE(X57,"T",)))*-0.03</f>
        <v>0</v>
      </c>
      <c r="BU57" s="47">
        <f>(LEN(X57)-LEN(SUBSTITUTE(X57,"Z",)))*0</f>
        <v>0</v>
      </c>
      <c r="BV57" s="47">
        <f>(LEN(X57)-LEN(SUBSTITUTE(X57,"S",)))*0.01</f>
        <v>0</v>
      </c>
      <c r="BW57" s="47">
        <f>(LEN(X57)-LEN(SUBSTITUTE(X57,"Y",)))*0.01</f>
        <v>0</v>
      </c>
      <c r="BX57" s="47">
        <f>(LEN(X57)-LEN(SUBSTITUTE(X57,"X",)))*0.01</f>
        <v>0</v>
      </c>
      <c r="BY57" s="47">
        <f>(LEN(X57)-LEN(SUBSTITUTE(X57,"M",)))*0.01</f>
        <v>0</v>
      </c>
      <c r="BZ57" s="47">
        <f>(LEN(X57)-LEN(SUBSTITUTE(X57,"K",)))*0.02</f>
        <v>0</v>
      </c>
      <c r="CA57" s="47">
        <f>(LEN(X57)-LEN(SUBSTITUTE(X57,"D",)))*0.02</f>
        <v>0</v>
      </c>
      <c r="CB57" s="47">
        <f>SUM(BT57:CA57)</f>
        <v>0</v>
      </c>
      <c r="CC57" s="47">
        <f>IF(A57=1,0.15,0)</f>
        <v>0</v>
      </c>
      <c r="CD57" s="47">
        <f>SUM(AG57,AN57,AX57,BC57,BS57,CB57,CC57)</f>
        <v>0</v>
      </c>
      <c r="CE57" s="56" t="str">
        <f>IF(H57="","",H57)</f>
        <v>S</v>
      </c>
      <c r="CF57" s="47">
        <f>IF(LEN(CE57)-LEN(SUBSTITUTE(CE57,"b",))=0,0,1.05)</f>
        <v>0</v>
      </c>
      <c r="CG57" s="47">
        <f>IF(LEN(CE57)-LEN(SUBSTITUTE(CE57,"f",))=0,0,1.1)</f>
        <v>0</v>
      </c>
      <c r="CH57" s="47">
        <f>IF(LEN(CE57)-LEN(SUBSTITUTE(CE57,"H",))=0,0,0)</f>
        <v>0</v>
      </c>
      <c r="CI57" s="47">
        <f>IF(LEN(CE57)-LEN(SUBSTITUTE(CE57,"dF",))=0,0,0.36)</f>
        <v>0</v>
      </c>
      <c r="CJ57" s="47">
        <f>IF(LEN(CE57)-LEN(SUBSTITUTE(CE57,"tF",))=0,0,0.53)</f>
        <v>0</v>
      </c>
      <c r="CK57" s="56">
        <f>IF(CI57+CJ57=0,1,0)</f>
        <v>1</v>
      </c>
      <c r="CL57" s="47">
        <f>IF(LEN(CE57)-LEN(SUBSTITUTE(CE57,"F",))=0,0,0.19*CK57)</f>
        <v>0</v>
      </c>
      <c r="CM57" s="47">
        <f>(LEN(CE57)-LEN(SUBSTITUTE(CE57,"l",)))*1.09</f>
        <v>0</v>
      </c>
      <c r="CN57" s="47">
        <f>SUM(CF57:CJ57,CL57,CM57)</f>
        <v>0</v>
      </c>
      <c r="CO57" s="71">
        <f>IF(LEN(CE57)-LEN(SUBSTITUTE(CE57,"o",))&gt;0,0,1)</f>
        <v>1</v>
      </c>
      <c r="CP57" s="47">
        <f>IF(LEN(CE57)-LEN(SUBSTITUTE(CE57,"3",))=0,0,1.05)</f>
        <v>0</v>
      </c>
      <c r="CQ57" s="47">
        <f>IF(LEN(CE57)-LEN(SUBSTITUTE(CE57,"5",))=0,0,1.2)</f>
        <v>0</v>
      </c>
      <c r="CR57" s="47">
        <f>IF(LEN(CE57)-LEN(SUBSTITUTE(CE57,"7",))=0,0,1.28)</f>
        <v>0</v>
      </c>
      <c r="CS57" s="47">
        <f>IF(LEN(CE57)-LEN(SUBSTITUTE(CE57,"9",))=0,0,1.37)</f>
        <v>0</v>
      </c>
      <c r="CT57" s="47">
        <f>IF(LEN(CE57)-LEN(SUBSTITUTE(CE57,"10",))=0,0,1.45)</f>
        <v>0</v>
      </c>
      <c r="CU57" s="47">
        <f>SUM(CP57:CT57)*CO57</f>
        <v>0</v>
      </c>
      <c r="CV57" s="71">
        <f>IF(LEN(CE57)-LEN(SUBSTITUTE(CE57,"o",))&gt;0,1,0)</f>
        <v>0</v>
      </c>
      <c r="CW57" s="47">
        <f>IF(LEN(CE57)-LEN(SUBSTITUTE(CE57,"3o",))=0,0,1.07)</f>
        <v>0</v>
      </c>
      <c r="CX57" s="47">
        <f>IF(LEN(CE57)-LEN(SUBSTITUTE(CE57,"5o",))=0,0,1.16)</f>
        <v>0</v>
      </c>
      <c r="CY57" s="47">
        <f>IF(LEN(CE57)-LEN(SUBSTITUTE(CE57,"7o",))=0,0,1.24)</f>
        <v>0</v>
      </c>
      <c r="CZ57" s="47">
        <f>IF(LEN(CE57)-LEN(SUBSTITUTE(CE57,"9o",))=0,0,1.33)</f>
        <v>0</v>
      </c>
      <c r="DA57" s="47">
        <f>IF(LEN(CE57)-LEN(SUBSTITUTE(CE57,"10o",))=0,0,1.41)</f>
        <v>0</v>
      </c>
      <c r="DB57" s="47">
        <f>IF(LEN(CE57)-LEN(SUBSTITUTE(CE57,"A",))=0,0,0)</f>
        <v>0</v>
      </c>
      <c r="DC57" s="47">
        <f>IF(LEN(CE57)-LEN(SUBSTITUTE(CE57,"B",))=0,0,0.04)</f>
        <v>0</v>
      </c>
      <c r="DD57" s="47">
        <f>IF(LEN(CE57)-LEN(SUBSTITUTE(CE57,"C",))=0,0,0.08)</f>
        <v>0</v>
      </c>
      <c r="DE57" s="47">
        <f>SUM(CW57:DD57)*CV57</f>
        <v>0</v>
      </c>
      <c r="DF57" s="47">
        <f>IF(LEN(CE57)-LEN(SUBSTITUTE(CE57,"p",))&lt;2,0,(LEN(CE57)-LEN(SUBSTITUTE(CE57,"p",))-1)*0.03)</f>
        <v>0</v>
      </c>
      <c r="DG57" s="47">
        <f>IF(LEN(CE57)-LEN(SUBSTITUTE(CE57,"g",))=0,0,0.03)</f>
        <v>0</v>
      </c>
      <c r="DH57" s="47">
        <f>IF(LEN(CE57)-LEN(SUBSTITUTE(CE57,"G",))=0,0,0.08)</f>
        <v>0</v>
      </c>
      <c r="DI57" s="47">
        <f>(LEN(CE57)-LEN(SUBSTITUTE(CE57,"-",)))*0.09</f>
        <v>0</v>
      </c>
      <c r="DJ57" s="47">
        <f>SUM(DF57:DI57)</f>
        <v>0</v>
      </c>
      <c r="DK57" s="60">
        <f>LEN(CE57)-LEN(SUBSTITUTE(CE57,"T",))</f>
        <v>0</v>
      </c>
      <c r="DL57" s="60">
        <f>LEN(CE57)-LEN(SUBSTITUTE(CE57,"Z",))</f>
        <v>0</v>
      </c>
      <c r="DM57" s="60">
        <f>LEN(CE57)-LEN(SUBSTITUTE(CE57,"S",))</f>
        <v>1</v>
      </c>
      <c r="DN57" s="60">
        <f>LEN(CE57)-LEN(SUBSTITUTE(CE57,"Y",))</f>
        <v>0</v>
      </c>
      <c r="DO57" s="60">
        <f>LEN(CE57)-LEN(SUBSTITUTE(CE57,"X",))</f>
        <v>0</v>
      </c>
      <c r="DP57" s="60">
        <f>LEN(CE57)-LEN(SUBSTITUTE(CE57,"M",))</f>
        <v>0</v>
      </c>
      <c r="DQ57" s="60">
        <f>LEN(CE57)-LEN(SUBSTITUTE(CE57,"K",))</f>
        <v>0</v>
      </c>
      <c r="DR57" s="60">
        <f>LEN(CE57)-LEN(SUBSTITUTE(CE57,"D",))</f>
        <v>0</v>
      </c>
      <c r="DS57" s="60">
        <f>SUM(DK57:DR57)</f>
        <v>1</v>
      </c>
      <c r="DT57" s="60">
        <f>IF(DS57=0,0,1)</f>
        <v>1</v>
      </c>
      <c r="DU57" s="47">
        <f>IF(DS57=1,0.6,0)</f>
        <v>0.6</v>
      </c>
      <c r="DV57" s="47">
        <f>IF(DS57=2,0.81,0)</f>
        <v>0</v>
      </c>
      <c r="DW57" s="47">
        <f>IF(DS57=3,1.01,0)</f>
        <v>0</v>
      </c>
      <c r="DX57" s="47">
        <f>IF(DS57=4,1.15,0)</f>
        <v>0</v>
      </c>
      <c r="DY57" s="47">
        <f>IF(DS57=5,1.25,0)</f>
        <v>0</v>
      </c>
      <c r="DZ57" s="47">
        <f>SUM(DU57:DY57)*DT57</f>
        <v>0.6</v>
      </c>
      <c r="EA57" s="47">
        <f>(LEN(CE57)-LEN(SUBSTITUTE(CE57,"T",)))*-0.03</f>
        <v>0</v>
      </c>
      <c r="EB57" s="47">
        <f>(LEN(CE57)-LEN(SUBSTITUTE(CE57,"Z",)))*0</f>
        <v>0</v>
      </c>
      <c r="EC57" s="47">
        <f>(LEN(CE57)-LEN(SUBSTITUTE(CE57,"S",)))*0.01</f>
        <v>0.01</v>
      </c>
      <c r="ED57" s="47">
        <f>(LEN(CE57)-LEN(SUBSTITUTE(CE57,"Y",)))*0.01</f>
        <v>0</v>
      </c>
      <c r="EE57" s="47">
        <f>(LEN(CE57)-LEN(SUBSTITUTE(CE57,"X",)))*0.01</f>
        <v>0</v>
      </c>
      <c r="EF57" s="47">
        <f>(LEN(CE57)-LEN(SUBSTITUTE(CE57,"M",)))*0.01</f>
        <v>0</v>
      </c>
      <c r="EG57" s="47">
        <f>(LEN(CE57)-LEN(SUBSTITUTE(CE57,"K",)))*0.02</f>
        <v>0</v>
      </c>
      <c r="EH57" s="47">
        <f>(LEN(CE57)-LEN(SUBSTITUTE(CE57,"D",)))*0.02</f>
        <v>0</v>
      </c>
      <c r="EI57" s="47">
        <f>SUM(EA57:EH57)</f>
        <v>0.01</v>
      </c>
      <c r="EJ57" s="47">
        <f>IF(A57=1,0.15,0)</f>
        <v>0</v>
      </c>
      <c r="EK57" s="47">
        <f>SUM(CN57,CU57,DE57,DJ57,DZ57,EI57,EJ57)</f>
        <v>0.61</v>
      </c>
      <c r="EL57" s="68">
        <f>C57</f>
        <v>31.05</v>
      </c>
      <c r="EM57" s="68">
        <f>SUM(O57:Q57)+R57+S57</f>
        <v>5.6499999999999995</v>
      </c>
      <c r="EN57" s="58">
        <f>ROUND(18-(12*C57)/B57,2)</f>
        <v>-3.29</v>
      </c>
      <c r="EO57" s="68">
        <f>IF(EN57&gt;7.5,7.5,IF(EN57&lt;0,0,EN57))</f>
        <v>0</v>
      </c>
      <c r="EP57" s="68">
        <f>SUM(EM57,EO57)</f>
        <v>5.6499999999999995</v>
      </c>
    </row>
    <row r="58" spans="1:146" ht="13.5" customHeight="1">
      <c r="A58" s="61"/>
      <c r="B58" s="62">
        <v>17.5</v>
      </c>
      <c r="C58" s="63">
        <v>129.92</v>
      </c>
      <c r="D58" s="64">
        <v>1</v>
      </c>
      <c r="E58" s="64">
        <v>1.4</v>
      </c>
      <c r="F58" s="64">
        <v>0.3</v>
      </c>
      <c r="G58" s="65" t="s">
        <v>149</v>
      </c>
      <c r="H58" s="65" t="s">
        <v>107</v>
      </c>
      <c r="I58" s="66"/>
      <c r="J58" s="67">
        <v>43</v>
      </c>
      <c r="K58" s="5" t="s">
        <v>218</v>
      </c>
      <c r="L58" s="5" t="s">
        <v>219</v>
      </c>
      <c r="M58" s="5" t="s">
        <v>136</v>
      </c>
      <c r="N58" s="5" t="s">
        <v>148</v>
      </c>
      <c r="O58" s="68">
        <f>D58</f>
        <v>1</v>
      </c>
      <c r="P58" s="69">
        <f>D58</f>
        <v>1</v>
      </c>
      <c r="Q58" s="69">
        <f>D58</f>
        <v>1</v>
      </c>
      <c r="R58" s="68">
        <f>IF(V58&gt;3.75,3.75,V58)</f>
        <v>1.34</v>
      </c>
      <c r="S58" s="68">
        <f>IF(W58&gt;3.75,3.75,W58)</f>
        <v>0.18</v>
      </c>
      <c r="T58" s="70" t="str">
        <f>G58</f>
        <v>TTS</v>
      </c>
      <c r="U58" s="70" t="str">
        <f>H58</f>
        <v>S</v>
      </c>
      <c r="V58" s="58">
        <f>ROUND(E58*CD58,2)</f>
        <v>1.34</v>
      </c>
      <c r="W58" s="58">
        <f>ROUND(F58*EK58,2)</f>
        <v>0.18</v>
      </c>
      <c r="X58" s="56" t="str">
        <f>IF(G58="","",G58)</f>
        <v>TTS</v>
      </c>
      <c r="Y58" s="47">
        <f>IF(LEN(X58)-LEN(SUBSTITUTE(X58,"b",))=0,0,1.05)</f>
        <v>0</v>
      </c>
      <c r="Z58" s="47">
        <f>IF(LEN(X58)-LEN(SUBSTITUTE(X58,"f",))=0,0,1.1)</f>
        <v>0</v>
      </c>
      <c r="AA58" s="47">
        <f>IF(LEN(X58)-LEN(SUBSTITUTE(X58,"H",))=0,0,0)</f>
        <v>0</v>
      </c>
      <c r="AB58" s="47">
        <f>IF(LEN(X58)-LEN(SUBSTITUTE(X58,"dF",))=0,0,0.36)</f>
        <v>0</v>
      </c>
      <c r="AC58" s="47">
        <f>IF(LEN(X58)-LEN(SUBSTITUTE(X58,"tF",))=0,0,0.53)</f>
        <v>0</v>
      </c>
      <c r="AD58" s="56">
        <f>IF(AB58+AC58=0,1,0)</f>
        <v>1</v>
      </c>
      <c r="AE58" s="47">
        <f>IF(LEN(X58)-LEN(SUBSTITUTE(X58,"F",))=0,0,0.19*AD58)</f>
        <v>0</v>
      </c>
      <c r="AF58" s="47">
        <f>(LEN(X58)-LEN(SUBSTITUTE(X58,"l",)))*1.09</f>
        <v>0</v>
      </c>
      <c r="AG58" s="47">
        <f>SUM(Y58:AC58,AE58,AF58)</f>
        <v>0</v>
      </c>
      <c r="AH58" s="71">
        <f>IF(LEN(X58)-LEN(SUBSTITUTE(X58,"o",))&gt;0,0,1)</f>
        <v>1</v>
      </c>
      <c r="AI58" s="47">
        <f>IF(LEN(X58)-LEN(SUBSTITUTE(X58,"3",))=0,0,1.05)</f>
        <v>0</v>
      </c>
      <c r="AJ58" s="47">
        <f>IF(LEN(X58)-LEN(SUBSTITUTE(X58,"5",))=0,0,1.2)</f>
        <v>0</v>
      </c>
      <c r="AK58" s="47">
        <f>IF(LEN(X58)-LEN(SUBSTITUTE(X58,"7",))=0,0,1.28)</f>
        <v>0</v>
      </c>
      <c r="AL58" s="47">
        <f>IF(LEN(X58)-LEN(SUBSTITUTE(X58,"9",))=0,0,1.37)</f>
        <v>0</v>
      </c>
      <c r="AM58" s="47">
        <f>IF(LEN(X58)-LEN(SUBSTITUTE(X58,"10",))=0,0,1.45)</f>
        <v>0</v>
      </c>
      <c r="AN58" s="47">
        <f>SUM(AI58:AM58)*AH58</f>
        <v>0</v>
      </c>
      <c r="AO58" s="71">
        <f>IF(LEN(X58)-LEN(SUBSTITUTE(X58,"o",))&gt;0,1,0)</f>
        <v>0</v>
      </c>
      <c r="AP58" s="47">
        <f>IF(LEN(X58)-LEN(SUBSTITUTE(X58,"3o",))=0,0,1.07)</f>
        <v>0</v>
      </c>
      <c r="AQ58" s="47">
        <f>IF(LEN(X58)-LEN(SUBSTITUTE(X58,"5o",))=0,0,1.16)</f>
        <v>0</v>
      </c>
      <c r="AR58" s="47">
        <f>IF(LEN(X58)-LEN(SUBSTITUTE(X58,"7o",))=0,0,1.24)</f>
        <v>0</v>
      </c>
      <c r="AS58" s="47">
        <f>IF(LEN(X58)-LEN(SUBSTITUTE(X58,"9o",))=0,0,1.33)</f>
        <v>0</v>
      </c>
      <c r="AT58" s="47">
        <f>IF(LEN(X58)-LEN(SUBSTITUTE(X58,"10o",))=0,0,1.41)</f>
        <v>0</v>
      </c>
      <c r="AU58" s="47">
        <f>IF(LEN(X58)-LEN(SUBSTITUTE(X58,"A",))=0,0,0)</f>
        <v>0</v>
      </c>
      <c r="AV58" s="47">
        <f>IF(LEN(X58)-LEN(SUBSTITUTE(X58,"B",))=0,0,0.04)</f>
        <v>0</v>
      </c>
      <c r="AW58" s="47">
        <f>IF(LEN(X58)-LEN(SUBSTITUTE(X58,"C",))=0,0,0.08)</f>
        <v>0</v>
      </c>
      <c r="AX58" s="47">
        <f>SUM(AP58:AW58)*AO58</f>
        <v>0</v>
      </c>
      <c r="AY58" s="47">
        <f>IF(LEN(X58)-LEN(SUBSTITUTE(X58,"p",))&lt;2,0,(LEN(X58)-LEN(SUBSTITUTE(X58,"p",))-1)*0.03)</f>
        <v>0</v>
      </c>
      <c r="AZ58" s="47">
        <f>IF(LEN(X58)-LEN(SUBSTITUTE(X58,"g",))=0,0,0.03)</f>
        <v>0</v>
      </c>
      <c r="BA58" s="47">
        <f>IF(LEN(X58)-LEN(SUBSTITUTE(X58,"G",))=0,0,0.08)</f>
        <v>0</v>
      </c>
      <c r="BB58" s="47">
        <f>(LEN(X58)-LEN(SUBSTITUTE(X58,"-",)))*0.09</f>
        <v>0</v>
      </c>
      <c r="BC58" s="47">
        <f>SUM(AY58:BB58)</f>
        <v>0</v>
      </c>
      <c r="BD58" s="60">
        <f>LEN(X58)-LEN(SUBSTITUTE(X58,"T",))</f>
        <v>2</v>
      </c>
      <c r="BE58" s="60">
        <f>LEN(X58)-LEN(SUBSTITUTE(X58,"Z",))</f>
        <v>0</v>
      </c>
      <c r="BF58" s="60">
        <f>LEN(X58)-LEN(SUBSTITUTE(X58,"S",))</f>
        <v>1</v>
      </c>
      <c r="BG58" s="60">
        <f>LEN(X58)-LEN(SUBSTITUTE(X58,"Y",))</f>
        <v>0</v>
      </c>
      <c r="BH58" s="60">
        <f>LEN(X58)-LEN(SUBSTITUTE(X58,"X",))</f>
        <v>0</v>
      </c>
      <c r="BI58" s="60">
        <f>LEN(X58)-LEN(SUBSTITUTE(X58,"M",))</f>
        <v>0</v>
      </c>
      <c r="BJ58" s="60">
        <f>LEN(X58)-LEN(SUBSTITUTE(X58,"K",))</f>
        <v>0</v>
      </c>
      <c r="BK58" s="60">
        <f>LEN(X58)-LEN(SUBSTITUTE(X58,"D",))</f>
        <v>0</v>
      </c>
      <c r="BL58" s="60">
        <f>SUM(BD58:BK58)</f>
        <v>3</v>
      </c>
      <c r="BM58" s="60">
        <f>IF(BL58=0,0,1)</f>
        <v>1</v>
      </c>
      <c r="BN58" s="47">
        <f>IF(BL58=1,0.6,0)</f>
        <v>0</v>
      </c>
      <c r="BO58" s="47">
        <f>IF(BL58=2,0.81,0)</f>
        <v>0</v>
      </c>
      <c r="BP58" s="47">
        <f>IF(BL58=3,1.01,0)</f>
        <v>1.01</v>
      </c>
      <c r="BQ58" s="47">
        <f>IF(BL58=4,1.15,0)</f>
        <v>0</v>
      </c>
      <c r="BR58" s="47">
        <f>IF(BL58=5,1.25,0)</f>
        <v>0</v>
      </c>
      <c r="BS58" s="47">
        <f>SUM(BN58:BR58)*BM58</f>
        <v>1.01</v>
      </c>
      <c r="BT58" s="47">
        <f>(LEN(X58)-LEN(SUBSTITUTE(X58,"T",)))*-0.03</f>
        <v>-0.06</v>
      </c>
      <c r="BU58" s="47">
        <f>(LEN(X58)-LEN(SUBSTITUTE(X58,"Z",)))*0</f>
        <v>0</v>
      </c>
      <c r="BV58" s="47">
        <f>(LEN(X58)-LEN(SUBSTITUTE(X58,"S",)))*0.01</f>
        <v>0.01</v>
      </c>
      <c r="BW58" s="47">
        <f>(LEN(X58)-LEN(SUBSTITUTE(X58,"Y",)))*0.01</f>
        <v>0</v>
      </c>
      <c r="BX58" s="47">
        <f>(LEN(X58)-LEN(SUBSTITUTE(X58,"X",)))*0.01</f>
        <v>0</v>
      </c>
      <c r="BY58" s="47">
        <f>(LEN(X58)-LEN(SUBSTITUTE(X58,"M",)))*0.01</f>
        <v>0</v>
      </c>
      <c r="BZ58" s="47">
        <f>(LEN(X58)-LEN(SUBSTITUTE(X58,"K",)))*0.02</f>
        <v>0</v>
      </c>
      <c r="CA58" s="47">
        <f>(LEN(X58)-LEN(SUBSTITUTE(X58,"D",)))*0.02</f>
        <v>0</v>
      </c>
      <c r="CB58" s="47">
        <f>SUM(BT58:CA58)</f>
        <v>-0.049999999999999996</v>
      </c>
      <c r="CC58" s="47">
        <f>IF(A58=1,0.15,0)</f>
        <v>0</v>
      </c>
      <c r="CD58" s="47">
        <f>SUM(AG58,AN58,AX58,BC58,BS58,CB58,CC58)</f>
        <v>0.96</v>
      </c>
      <c r="CE58" s="56" t="str">
        <f>IF(H58="","",H58)</f>
        <v>S</v>
      </c>
      <c r="CF58" s="47">
        <f>IF(LEN(CE58)-LEN(SUBSTITUTE(CE58,"b",))=0,0,1.05)</f>
        <v>0</v>
      </c>
      <c r="CG58" s="47">
        <f>IF(LEN(CE58)-LEN(SUBSTITUTE(CE58,"f",))=0,0,1.1)</f>
        <v>0</v>
      </c>
      <c r="CH58" s="47">
        <f>IF(LEN(CE58)-LEN(SUBSTITUTE(CE58,"H",))=0,0,0)</f>
        <v>0</v>
      </c>
      <c r="CI58" s="47">
        <f>IF(LEN(CE58)-LEN(SUBSTITUTE(CE58,"dF",))=0,0,0.36)</f>
        <v>0</v>
      </c>
      <c r="CJ58" s="47">
        <f>IF(LEN(CE58)-LEN(SUBSTITUTE(CE58,"tF",))=0,0,0.53)</f>
        <v>0</v>
      </c>
      <c r="CK58" s="56">
        <f>IF(CI58+CJ58=0,1,0)</f>
        <v>1</v>
      </c>
      <c r="CL58" s="47">
        <f>IF(LEN(CE58)-LEN(SUBSTITUTE(CE58,"F",))=0,0,0.19*CK58)</f>
        <v>0</v>
      </c>
      <c r="CM58" s="47">
        <f>(LEN(CE58)-LEN(SUBSTITUTE(CE58,"l",)))*1.09</f>
        <v>0</v>
      </c>
      <c r="CN58" s="47">
        <f>SUM(CF58:CJ58,CL58,CM58)</f>
        <v>0</v>
      </c>
      <c r="CO58" s="71">
        <f>IF(LEN(CE58)-LEN(SUBSTITUTE(CE58,"o",))&gt;0,0,1)</f>
        <v>1</v>
      </c>
      <c r="CP58" s="47">
        <f>IF(LEN(CE58)-LEN(SUBSTITUTE(CE58,"3",))=0,0,1.05)</f>
        <v>0</v>
      </c>
      <c r="CQ58" s="47">
        <f>IF(LEN(CE58)-LEN(SUBSTITUTE(CE58,"5",))=0,0,1.2)</f>
        <v>0</v>
      </c>
      <c r="CR58" s="47">
        <f>IF(LEN(CE58)-LEN(SUBSTITUTE(CE58,"7",))=0,0,1.28)</f>
        <v>0</v>
      </c>
      <c r="CS58" s="47">
        <f>IF(LEN(CE58)-LEN(SUBSTITUTE(CE58,"9",))=0,0,1.37)</f>
        <v>0</v>
      </c>
      <c r="CT58" s="47">
        <f>IF(LEN(CE58)-LEN(SUBSTITUTE(CE58,"10",))=0,0,1.45)</f>
        <v>0</v>
      </c>
      <c r="CU58" s="47">
        <f>SUM(CP58:CT58)*CO58</f>
        <v>0</v>
      </c>
      <c r="CV58" s="71">
        <f>IF(LEN(CE58)-LEN(SUBSTITUTE(CE58,"o",))&gt;0,1,0)</f>
        <v>0</v>
      </c>
      <c r="CW58" s="47">
        <f>IF(LEN(CE58)-LEN(SUBSTITUTE(CE58,"3o",))=0,0,1.07)</f>
        <v>0</v>
      </c>
      <c r="CX58" s="47">
        <f>IF(LEN(CE58)-LEN(SUBSTITUTE(CE58,"5o",))=0,0,1.16)</f>
        <v>0</v>
      </c>
      <c r="CY58" s="47">
        <f>IF(LEN(CE58)-LEN(SUBSTITUTE(CE58,"7o",))=0,0,1.24)</f>
        <v>0</v>
      </c>
      <c r="CZ58" s="47">
        <f>IF(LEN(CE58)-LEN(SUBSTITUTE(CE58,"9o",))=0,0,1.33)</f>
        <v>0</v>
      </c>
      <c r="DA58" s="47">
        <f>IF(LEN(CE58)-LEN(SUBSTITUTE(CE58,"10o",))=0,0,1.41)</f>
        <v>0</v>
      </c>
      <c r="DB58" s="47">
        <f>IF(LEN(CE58)-LEN(SUBSTITUTE(CE58,"A",))=0,0,0)</f>
        <v>0</v>
      </c>
      <c r="DC58" s="47">
        <f>IF(LEN(CE58)-LEN(SUBSTITUTE(CE58,"B",))=0,0,0.04)</f>
        <v>0</v>
      </c>
      <c r="DD58" s="47">
        <f>IF(LEN(CE58)-LEN(SUBSTITUTE(CE58,"C",))=0,0,0.08)</f>
        <v>0</v>
      </c>
      <c r="DE58" s="47">
        <f>SUM(CW58:DD58)*CV58</f>
        <v>0</v>
      </c>
      <c r="DF58" s="47">
        <f>IF(LEN(CE58)-LEN(SUBSTITUTE(CE58,"p",))&lt;2,0,(LEN(CE58)-LEN(SUBSTITUTE(CE58,"p",))-1)*0.03)</f>
        <v>0</v>
      </c>
      <c r="DG58" s="47">
        <f>IF(LEN(CE58)-LEN(SUBSTITUTE(CE58,"g",))=0,0,0.03)</f>
        <v>0</v>
      </c>
      <c r="DH58" s="47">
        <f>IF(LEN(CE58)-LEN(SUBSTITUTE(CE58,"G",))=0,0,0.08)</f>
        <v>0</v>
      </c>
      <c r="DI58" s="47">
        <f>(LEN(CE58)-LEN(SUBSTITUTE(CE58,"-",)))*0.09</f>
        <v>0</v>
      </c>
      <c r="DJ58" s="47">
        <f>SUM(DF58:DI58)</f>
        <v>0</v>
      </c>
      <c r="DK58" s="60">
        <f>LEN(CE58)-LEN(SUBSTITUTE(CE58,"T",))</f>
        <v>0</v>
      </c>
      <c r="DL58" s="60">
        <f>LEN(CE58)-LEN(SUBSTITUTE(CE58,"Z",))</f>
        <v>0</v>
      </c>
      <c r="DM58" s="60">
        <f>LEN(CE58)-LEN(SUBSTITUTE(CE58,"S",))</f>
        <v>1</v>
      </c>
      <c r="DN58" s="60">
        <f>LEN(CE58)-LEN(SUBSTITUTE(CE58,"Y",))</f>
        <v>0</v>
      </c>
      <c r="DO58" s="60">
        <f>LEN(CE58)-LEN(SUBSTITUTE(CE58,"X",))</f>
        <v>0</v>
      </c>
      <c r="DP58" s="60">
        <f>LEN(CE58)-LEN(SUBSTITUTE(CE58,"M",))</f>
        <v>0</v>
      </c>
      <c r="DQ58" s="60">
        <f>LEN(CE58)-LEN(SUBSTITUTE(CE58,"K",))</f>
        <v>0</v>
      </c>
      <c r="DR58" s="60">
        <f>LEN(CE58)-LEN(SUBSTITUTE(CE58,"D",))</f>
        <v>0</v>
      </c>
      <c r="DS58" s="60">
        <f>SUM(DK58:DR58)</f>
        <v>1</v>
      </c>
      <c r="DT58" s="60">
        <f>IF(DS58=0,0,1)</f>
        <v>1</v>
      </c>
      <c r="DU58" s="47">
        <f>IF(DS58=1,0.6,0)</f>
        <v>0.6</v>
      </c>
      <c r="DV58" s="47">
        <f>IF(DS58=2,0.81,0)</f>
        <v>0</v>
      </c>
      <c r="DW58" s="47">
        <f>IF(DS58=3,1.01,0)</f>
        <v>0</v>
      </c>
      <c r="DX58" s="47">
        <f>IF(DS58=4,1.15,0)</f>
        <v>0</v>
      </c>
      <c r="DY58" s="47">
        <f>IF(DS58=5,1.25,0)</f>
        <v>0</v>
      </c>
      <c r="DZ58" s="47">
        <f>SUM(DU58:DY58)*DT58</f>
        <v>0.6</v>
      </c>
      <c r="EA58" s="47">
        <f>(LEN(CE58)-LEN(SUBSTITUTE(CE58,"T",)))*-0.03</f>
        <v>0</v>
      </c>
      <c r="EB58" s="47">
        <f>(LEN(CE58)-LEN(SUBSTITUTE(CE58,"Z",)))*0</f>
        <v>0</v>
      </c>
      <c r="EC58" s="47">
        <f>(LEN(CE58)-LEN(SUBSTITUTE(CE58,"S",)))*0.01</f>
        <v>0.01</v>
      </c>
      <c r="ED58" s="47">
        <f>(LEN(CE58)-LEN(SUBSTITUTE(CE58,"Y",)))*0.01</f>
        <v>0</v>
      </c>
      <c r="EE58" s="47">
        <f>(LEN(CE58)-LEN(SUBSTITUTE(CE58,"X",)))*0.01</f>
        <v>0</v>
      </c>
      <c r="EF58" s="47">
        <f>(LEN(CE58)-LEN(SUBSTITUTE(CE58,"M",)))*0.01</f>
        <v>0</v>
      </c>
      <c r="EG58" s="47">
        <f>(LEN(CE58)-LEN(SUBSTITUTE(CE58,"K",)))*0.02</f>
        <v>0</v>
      </c>
      <c r="EH58" s="47">
        <f>(LEN(CE58)-LEN(SUBSTITUTE(CE58,"D",)))*0.02</f>
        <v>0</v>
      </c>
      <c r="EI58" s="47">
        <f>SUM(EA58:EH58)</f>
        <v>0.01</v>
      </c>
      <c r="EJ58" s="47">
        <f>IF(A58=1,0.15,0)</f>
        <v>0</v>
      </c>
      <c r="EK58" s="47">
        <f>SUM(CN58,CU58,DE58,DJ58,DZ58,EI58,EJ58)</f>
        <v>0.61</v>
      </c>
      <c r="EL58" s="68">
        <f>C58</f>
        <v>129.92</v>
      </c>
      <c r="EM58" s="68">
        <f>SUM(O58:Q58)+R58+S58</f>
        <v>4.52</v>
      </c>
      <c r="EN58" s="58">
        <f>ROUND(18-(12*C58)/B58,2)</f>
        <v>-71.09</v>
      </c>
      <c r="EO58" s="68">
        <f>IF(EN58&gt;7.5,7.5,IF(EN58&lt;0,0,EN58))</f>
        <v>0</v>
      </c>
      <c r="EP58" s="68">
        <f>SUM(EM58,EO58)</f>
        <v>4.52</v>
      </c>
    </row>
    <row r="59" spans="1:146" ht="15" customHeight="1">
      <c r="A59" s="61"/>
      <c r="B59" s="62">
        <v>17.5</v>
      </c>
      <c r="C59" s="63">
        <v>38.49</v>
      </c>
      <c r="D59" s="64">
        <v>0.5</v>
      </c>
      <c r="E59" s="64">
        <v>1</v>
      </c>
      <c r="F59" s="64">
        <v>0.6</v>
      </c>
      <c r="G59" s="65" t="s">
        <v>105</v>
      </c>
      <c r="H59" s="65" t="s">
        <v>220</v>
      </c>
      <c r="I59" s="66"/>
      <c r="J59" s="67">
        <v>44</v>
      </c>
      <c r="K59" s="5" t="s">
        <v>221</v>
      </c>
      <c r="L59" s="5" t="s">
        <v>222</v>
      </c>
      <c r="M59" s="5" t="s">
        <v>129</v>
      </c>
      <c r="N59" s="5"/>
      <c r="O59" s="68">
        <f>D59</f>
        <v>0.5</v>
      </c>
      <c r="P59" s="69">
        <f>D59</f>
        <v>0.5</v>
      </c>
      <c r="Q59" s="69">
        <f>D59</f>
        <v>0.5</v>
      </c>
      <c r="R59" s="68">
        <f>IF(V59&gt;3.75,3.75,V59)</f>
        <v>0.57</v>
      </c>
      <c r="S59" s="68">
        <f>IF(W59&gt;3.75,3.75,W59)</f>
        <v>0</v>
      </c>
      <c r="T59" s="70" t="str">
        <f>G59</f>
        <v>T</v>
      </c>
      <c r="U59" s="70" t="str">
        <f>H59</f>
        <v>I</v>
      </c>
      <c r="V59" s="58">
        <f>ROUND(E59*CD59,2)</f>
        <v>0.57</v>
      </c>
      <c r="W59" s="58">
        <f>ROUND(F59*EK59,2)</f>
        <v>0</v>
      </c>
      <c r="X59" s="56" t="str">
        <f>IF(G59="","",G59)</f>
        <v>T</v>
      </c>
      <c r="Y59" s="47">
        <f>IF(LEN(X59)-LEN(SUBSTITUTE(X59,"b",))=0,0,1.05)</f>
        <v>0</v>
      </c>
      <c r="Z59" s="47">
        <f>IF(LEN(X59)-LEN(SUBSTITUTE(X59,"f",))=0,0,1.1)</f>
        <v>0</v>
      </c>
      <c r="AA59" s="47">
        <f>IF(LEN(X59)-LEN(SUBSTITUTE(X59,"H",))=0,0,0)</f>
        <v>0</v>
      </c>
      <c r="AB59" s="47">
        <f>IF(LEN(X59)-LEN(SUBSTITUTE(X59,"dF",))=0,0,0.36)</f>
        <v>0</v>
      </c>
      <c r="AC59" s="47">
        <f>IF(LEN(X59)-LEN(SUBSTITUTE(X59,"tF",))=0,0,0.53)</f>
        <v>0</v>
      </c>
      <c r="AD59" s="56">
        <f>IF(AB59+AC59=0,1,0)</f>
        <v>1</v>
      </c>
      <c r="AE59" s="47">
        <f>IF(LEN(X59)-LEN(SUBSTITUTE(X59,"F",))=0,0,0.19*AD59)</f>
        <v>0</v>
      </c>
      <c r="AF59" s="47">
        <f>(LEN(X59)-LEN(SUBSTITUTE(X59,"l",)))*1.09</f>
        <v>0</v>
      </c>
      <c r="AG59" s="47">
        <f>SUM(Y59:AC59,AE59,AF59)</f>
        <v>0</v>
      </c>
      <c r="AH59" s="71">
        <f>IF(LEN(X59)-LEN(SUBSTITUTE(X59,"o",))&gt;0,0,1)</f>
        <v>1</v>
      </c>
      <c r="AI59" s="47">
        <f>IF(LEN(X59)-LEN(SUBSTITUTE(X59,"3",))=0,0,1.05)</f>
        <v>0</v>
      </c>
      <c r="AJ59" s="47">
        <f>IF(LEN(X59)-LEN(SUBSTITUTE(X59,"5",))=0,0,1.2)</f>
        <v>0</v>
      </c>
      <c r="AK59" s="47">
        <f>IF(LEN(X59)-LEN(SUBSTITUTE(X59,"7",))=0,0,1.28)</f>
        <v>0</v>
      </c>
      <c r="AL59" s="47">
        <f>IF(LEN(X59)-LEN(SUBSTITUTE(X59,"9",))=0,0,1.37)</f>
        <v>0</v>
      </c>
      <c r="AM59" s="47">
        <f>IF(LEN(X59)-LEN(SUBSTITUTE(X59,"10",))=0,0,1.45)</f>
        <v>0</v>
      </c>
      <c r="AN59" s="47">
        <f>SUM(AI59:AM59)*AH59</f>
        <v>0</v>
      </c>
      <c r="AO59" s="71">
        <f>IF(LEN(X59)-LEN(SUBSTITUTE(X59,"o",))&gt;0,1,0)</f>
        <v>0</v>
      </c>
      <c r="AP59" s="47">
        <f>IF(LEN(X59)-LEN(SUBSTITUTE(X59,"3o",))=0,0,1.07)</f>
        <v>0</v>
      </c>
      <c r="AQ59" s="47">
        <f>IF(LEN(X59)-LEN(SUBSTITUTE(X59,"5o",))=0,0,1.16)</f>
        <v>0</v>
      </c>
      <c r="AR59" s="47">
        <f>IF(LEN(X59)-LEN(SUBSTITUTE(X59,"7o",))=0,0,1.24)</f>
        <v>0</v>
      </c>
      <c r="AS59" s="47">
        <f>IF(LEN(X59)-LEN(SUBSTITUTE(X59,"9o",))=0,0,1.33)</f>
        <v>0</v>
      </c>
      <c r="AT59" s="47">
        <f>IF(LEN(X59)-LEN(SUBSTITUTE(X59,"10o",))=0,0,1.41)</f>
        <v>0</v>
      </c>
      <c r="AU59" s="47">
        <f>IF(LEN(X59)-LEN(SUBSTITUTE(X59,"A",))=0,0,0)</f>
        <v>0</v>
      </c>
      <c r="AV59" s="47">
        <f>IF(LEN(X59)-LEN(SUBSTITUTE(X59,"B",))=0,0,0.04)</f>
        <v>0</v>
      </c>
      <c r="AW59" s="47">
        <f>IF(LEN(X59)-LEN(SUBSTITUTE(X59,"C",))=0,0,0.08)</f>
        <v>0</v>
      </c>
      <c r="AX59" s="47">
        <f>SUM(AP59:AW59)*AO59</f>
        <v>0</v>
      </c>
      <c r="AY59" s="47">
        <f>IF(LEN(X59)-LEN(SUBSTITUTE(X59,"p",))&lt;2,0,(LEN(X59)-LEN(SUBSTITUTE(X59,"p",))-1)*0.03)</f>
        <v>0</v>
      </c>
      <c r="AZ59" s="47">
        <f>IF(LEN(X59)-LEN(SUBSTITUTE(X59,"g",))=0,0,0.03)</f>
        <v>0</v>
      </c>
      <c r="BA59" s="47">
        <f>IF(LEN(X59)-LEN(SUBSTITUTE(X59,"G",))=0,0,0.08)</f>
        <v>0</v>
      </c>
      <c r="BB59" s="47">
        <f>(LEN(X59)-LEN(SUBSTITUTE(X59,"-",)))*0.09</f>
        <v>0</v>
      </c>
      <c r="BC59" s="47">
        <f>SUM(AY59:BB59)</f>
        <v>0</v>
      </c>
      <c r="BD59" s="60">
        <f>LEN(X59)-LEN(SUBSTITUTE(X59,"T",))</f>
        <v>1</v>
      </c>
      <c r="BE59" s="60">
        <f>LEN(X59)-LEN(SUBSTITUTE(X59,"Z",))</f>
        <v>0</v>
      </c>
      <c r="BF59" s="60">
        <f>LEN(X59)-LEN(SUBSTITUTE(X59,"S",))</f>
        <v>0</v>
      </c>
      <c r="BG59" s="60">
        <f>LEN(X59)-LEN(SUBSTITUTE(X59,"Y",))</f>
        <v>0</v>
      </c>
      <c r="BH59" s="60">
        <f>LEN(X59)-LEN(SUBSTITUTE(X59,"X",))</f>
        <v>0</v>
      </c>
      <c r="BI59" s="60">
        <f>LEN(X59)-LEN(SUBSTITUTE(X59,"M",))</f>
        <v>0</v>
      </c>
      <c r="BJ59" s="60">
        <f>LEN(X59)-LEN(SUBSTITUTE(X59,"K",))</f>
        <v>0</v>
      </c>
      <c r="BK59" s="60">
        <f>LEN(X59)-LEN(SUBSTITUTE(X59,"D",))</f>
        <v>0</v>
      </c>
      <c r="BL59" s="60">
        <f>SUM(BD59:BK59)</f>
        <v>1</v>
      </c>
      <c r="BM59" s="60">
        <f>IF(BL59=0,0,1)</f>
        <v>1</v>
      </c>
      <c r="BN59" s="47">
        <f>IF(BL59=1,0.6,0)</f>
        <v>0.6</v>
      </c>
      <c r="BO59" s="47">
        <f>IF(BL59=2,0.81,0)</f>
        <v>0</v>
      </c>
      <c r="BP59" s="47">
        <f>IF(BL59=3,1.01,0)</f>
        <v>0</v>
      </c>
      <c r="BQ59" s="47">
        <f>IF(BL59=4,1.15,0)</f>
        <v>0</v>
      </c>
      <c r="BR59" s="47">
        <f>IF(BL59=5,1.25,0)</f>
        <v>0</v>
      </c>
      <c r="BS59" s="47">
        <f>SUM(BN59:BR59)*BM59</f>
        <v>0.6</v>
      </c>
      <c r="BT59" s="47">
        <f>(LEN(X59)-LEN(SUBSTITUTE(X59,"T",)))*-0.03</f>
        <v>-0.03</v>
      </c>
      <c r="BU59" s="47">
        <f>(LEN(X59)-LEN(SUBSTITUTE(X59,"Z",)))*0</f>
        <v>0</v>
      </c>
      <c r="BV59" s="47">
        <f>(LEN(X59)-LEN(SUBSTITUTE(X59,"S",)))*0.01</f>
        <v>0</v>
      </c>
      <c r="BW59" s="47">
        <f>(LEN(X59)-LEN(SUBSTITUTE(X59,"Y",)))*0.01</f>
        <v>0</v>
      </c>
      <c r="BX59" s="47">
        <f>(LEN(X59)-LEN(SUBSTITUTE(X59,"X",)))*0.01</f>
        <v>0</v>
      </c>
      <c r="BY59" s="47">
        <f>(LEN(X59)-LEN(SUBSTITUTE(X59,"M",)))*0.01</f>
        <v>0</v>
      </c>
      <c r="BZ59" s="47">
        <f>(LEN(X59)-LEN(SUBSTITUTE(X59,"K",)))*0.02</f>
        <v>0</v>
      </c>
      <c r="CA59" s="47">
        <f>(LEN(X59)-LEN(SUBSTITUTE(X59,"D",)))*0.02</f>
        <v>0</v>
      </c>
      <c r="CB59" s="47">
        <f>SUM(BT59:CA59)</f>
        <v>-0.03</v>
      </c>
      <c r="CC59" s="47">
        <f>IF(A59=1,0.15,0)</f>
        <v>0</v>
      </c>
      <c r="CD59" s="47">
        <f>SUM(AG59,AN59,AX59,BC59,BS59,CB59,CC59)</f>
        <v>0.57</v>
      </c>
      <c r="CE59" s="56" t="str">
        <f>IF(H59="","",H59)</f>
        <v>I</v>
      </c>
      <c r="CF59" s="47">
        <f>IF(LEN(CE59)-LEN(SUBSTITUTE(CE59,"b",))=0,0,1.05)</f>
        <v>0</v>
      </c>
      <c r="CG59" s="47">
        <f>IF(LEN(CE59)-LEN(SUBSTITUTE(CE59,"f",))=0,0,1.1)</f>
        <v>0</v>
      </c>
      <c r="CH59" s="47">
        <f>IF(LEN(CE59)-LEN(SUBSTITUTE(CE59,"H",))=0,0,0)</f>
        <v>0</v>
      </c>
      <c r="CI59" s="47">
        <f>IF(LEN(CE59)-LEN(SUBSTITUTE(CE59,"dF",))=0,0,0.36)</f>
        <v>0</v>
      </c>
      <c r="CJ59" s="47">
        <f>IF(LEN(CE59)-LEN(SUBSTITUTE(CE59,"tF",))=0,0,0.53)</f>
        <v>0</v>
      </c>
      <c r="CK59" s="56">
        <f>IF(CI59+CJ59=0,1,0)</f>
        <v>1</v>
      </c>
      <c r="CL59" s="47">
        <f>IF(LEN(CE59)-LEN(SUBSTITUTE(CE59,"F",))=0,0,0.19*CK59)</f>
        <v>0</v>
      </c>
      <c r="CM59" s="47">
        <f>(LEN(CE59)-LEN(SUBSTITUTE(CE59,"l",)))*1.09</f>
        <v>0</v>
      </c>
      <c r="CN59" s="47">
        <f>SUM(CF59:CJ59,CL59,CM59)</f>
        <v>0</v>
      </c>
      <c r="CO59" s="71">
        <f>IF(LEN(CE59)-LEN(SUBSTITUTE(CE59,"o",))&gt;0,0,1)</f>
        <v>1</v>
      </c>
      <c r="CP59" s="47">
        <f>IF(LEN(CE59)-LEN(SUBSTITUTE(CE59,"3",))=0,0,1.05)</f>
        <v>0</v>
      </c>
      <c r="CQ59" s="47">
        <f>IF(LEN(CE59)-LEN(SUBSTITUTE(CE59,"5",))=0,0,1.2)</f>
        <v>0</v>
      </c>
      <c r="CR59" s="47">
        <f>IF(LEN(CE59)-LEN(SUBSTITUTE(CE59,"7",))=0,0,1.28)</f>
        <v>0</v>
      </c>
      <c r="CS59" s="47">
        <f>IF(LEN(CE59)-LEN(SUBSTITUTE(CE59,"9",))=0,0,1.37)</f>
        <v>0</v>
      </c>
      <c r="CT59" s="47">
        <f>IF(LEN(CE59)-LEN(SUBSTITUTE(CE59,"10",))=0,0,1.45)</f>
        <v>0</v>
      </c>
      <c r="CU59" s="47">
        <f>SUM(CP59:CT59)*CO59</f>
        <v>0</v>
      </c>
      <c r="CV59" s="71">
        <f>IF(LEN(CE59)-LEN(SUBSTITUTE(CE59,"o",))&gt;0,1,0)</f>
        <v>0</v>
      </c>
      <c r="CW59" s="47">
        <f>IF(LEN(CE59)-LEN(SUBSTITUTE(CE59,"3o",))=0,0,1.07)</f>
        <v>0</v>
      </c>
      <c r="CX59" s="47">
        <f>IF(LEN(CE59)-LEN(SUBSTITUTE(CE59,"5o",))=0,0,1.16)</f>
        <v>0</v>
      </c>
      <c r="CY59" s="47">
        <f>IF(LEN(CE59)-LEN(SUBSTITUTE(CE59,"7o",))=0,0,1.24)</f>
        <v>0</v>
      </c>
      <c r="CZ59" s="47">
        <f>IF(LEN(CE59)-LEN(SUBSTITUTE(CE59,"9o",))=0,0,1.33)</f>
        <v>0</v>
      </c>
      <c r="DA59" s="47">
        <f>IF(LEN(CE59)-LEN(SUBSTITUTE(CE59,"10o",))=0,0,1.41)</f>
        <v>0</v>
      </c>
      <c r="DB59" s="47">
        <f>IF(LEN(CE59)-LEN(SUBSTITUTE(CE59,"A",))=0,0,0)</f>
        <v>0</v>
      </c>
      <c r="DC59" s="47">
        <f>IF(LEN(CE59)-LEN(SUBSTITUTE(CE59,"B",))=0,0,0.04)</f>
        <v>0</v>
      </c>
      <c r="DD59" s="47">
        <f>IF(LEN(CE59)-LEN(SUBSTITUTE(CE59,"C",))=0,0,0.08)</f>
        <v>0</v>
      </c>
      <c r="DE59" s="47">
        <f>SUM(CW59:DD59)*CV59</f>
        <v>0</v>
      </c>
      <c r="DF59" s="47">
        <f>IF(LEN(CE59)-LEN(SUBSTITUTE(CE59,"p",))&lt;2,0,(LEN(CE59)-LEN(SUBSTITUTE(CE59,"p",))-1)*0.03)</f>
        <v>0</v>
      </c>
      <c r="DG59" s="47">
        <f>IF(LEN(CE59)-LEN(SUBSTITUTE(CE59,"g",))=0,0,0.03)</f>
        <v>0</v>
      </c>
      <c r="DH59" s="47">
        <f>IF(LEN(CE59)-LEN(SUBSTITUTE(CE59,"G",))=0,0,0.08)</f>
        <v>0</v>
      </c>
      <c r="DI59" s="47">
        <f>(LEN(CE59)-LEN(SUBSTITUTE(CE59,"-",)))*0.09</f>
        <v>0</v>
      </c>
      <c r="DJ59" s="47">
        <f>SUM(DF59:DI59)</f>
        <v>0</v>
      </c>
      <c r="DK59" s="60">
        <f>LEN(CE59)-LEN(SUBSTITUTE(CE59,"T",))</f>
        <v>0</v>
      </c>
      <c r="DL59" s="60">
        <f>LEN(CE59)-LEN(SUBSTITUTE(CE59,"Z",))</f>
        <v>0</v>
      </c>
      <c r="DM59" s="60">
        <f>LEN(CE59)-LEN(SUBSTITUTE(CE59,"S",))</f>
        <v>0</v>
      </c>
      <c r="DN59" s="60">
        <f>LEN(CE59)-LEN(SUBSTITUTE(CE59,"Y",))</f>
        <v>0</v>
      </c>
      <c r="DO59" s="60">
        <f>LEN(CE59)-LEN(SUBSTITUTE(CE59,"X",))</f>
        <v>0</v>
      </c>
      <c r="DP59" s="60">
        <f>LEN(CE59)-LEN(SUBSTITUTE(CE59,"M",))</f>
        <v>0</v>
      </c>
      <c r="DQ59" s="60">
        <f>LEN(CE59)-LEN(SUBSTITUTE(CE59,"K",))</f>
        <v>0</v>
      </c>
      <c r="DR59" s="60">
        <f>LEN(CE59)-LEN(SUBSTITUTE(CE59,"D",))</f>
        <v>0</v>
      </c>
      <c r="DS59" s="60">
        <f>SUM(DK59:DR59)</f>
        <v>0</v>
      </c>
      <c r="DT59" s="60">
        <f>IF(DS59=0,0,1)</f>
        <v>0</v>
      </c>
      <c r="DU59" s="47">
        <f>IF(DS59=1,0.6,0)</f>
        <v>0</v>
      </c>
      <c r="DV59" s="47">
        <f>IF(DS59=2,0.81,0)</f>
        <v>0</v>
      </c>
      <c r="DW59" s="47">
        <f>IF(DS59=3,1.01,0)</f>
        <v>0</v>
      </c>
      <c r="DX59" s="47">
        <f>IF(DS59=4,1.15,0)</f>
        <v>0</v>
      </c>
      <c r="DY59" s="47">
        <f>IF(DS59=5,1.25,0)</f>
        <v>0</v>
      </c>
      <c r="DZ59" s="47">
        <f>SUM(DU59:DY59)*DT59</f>
        <v>0</v>
      </c>
      <c r="EA59" s="47">
        <f>(LEN(CE59)-LEN(SUBSTITUTE(CE59,"T",)))*-0.03</f>
        <v>0</v>
      </c>
      <c r="EB59" s="47">
        <f>(LEN(CE59)-LEN(SUBSTITUTE(CE59,"Z",)))*0</f>
        <v>0</v>
      </c>
      <c r="EC59" s="47">
        <f>(LEN(CE59)-LEN(SUBSTITUTE(CE59,"S",)))*0.01</f>
        <v>0</v>
      </c>
      <c r="ED59" s="47">
        <f>(LEN(CE59)-LEN(SUBSTITUTE(CE59,"Y",)))*0.01</f>
        <v>0</v>
      </c>
      <c r="EE59" s="47">
        <f>(LEN(CE59)-LEN(SUBSTITUTE(CE59,"X",)))*0.01</f>
        <v>0</v>
      </c>
      <c r="EF59" s="47">
        <f>(LEN(CE59)-LEN(SUBSTITUTE(CE59,"M",)))*0.01</f>
        <v>0</v>
      </c>
      <c r="EG59" s="47">
        <f>(LEN(CE59)-LEN(SUBSTITUTE(CE59,"K",)))*0.02</f>
        <v>0</v>
      </c>
      <c r="EH59" s="47">
        <f>(LEN(CE59)-LEN(SUBSTITUTE(CE59,"D",)))*0.02</f>
        <v>0</v>
      </c>
      <c r="EI59" s="47">
        <f>SUM(EA59:EH59)</f>
        <v>0</v>
      </c>
      <c r="EJ59" s="47">
        <f>IF(A59=1,0.15,0)</f>
        <v>0</v>
      </c>
      <c r="EK59" s="47">
        <f>SUM(CN59,CU59,DE59,DJ59,DZ59,EI59,EJ59)</f>
        <v>0</v>
      </c>
      <c r="EL59" s="68">
        <f>C59</f>
        <v>38.49</v>
      </c>
      <c r="EM59" s="68">
        <f>SUM(O59:Q59)+R59+S59</f>
        <v>2.07</v>
      </c>
      <c r="EN59" s="58">
        <f>ROUND(18-(12*C59)/B59,2)</f>
        <v>-8.39</v>
      </c>
      <c r="EO59" s="68">
        <f>IF(EN59&gt;7.5,7.5,IF(EN59&lt;0,0,EN59))</f>
        <v>0</v>
      </c>
      <c r="EP59" s="68">
        <f>SUM(EM59,EO59)</f>
        <v>2.07</v>
      </c>
    </row>
    <row r="60" spans="1:146" ht="15" customHeight="1">
      <c r="A60" s="61"/>
      <c r="B60" s="62">
        <v>17.5</v>
      </c>
      <c r="C60" s="63"/>
      <c r="D60" s="64"/>
      <c r="E60" s="64"/>
      <c r="F60" s="64"/>
      <c r="G60" s="65"/>
      <c r="H60" s="65"/>
      <c r="I60" s="66"/>
      <c r="J60" s="67" t="s">
        <v>223</v>
      </c>
      <c r="K60" s="5" t="s">
        <v>224</v>
      </c>
      <c r="L60" s="5" t="s">
        <v>225</v>
      </c>
      <c r="M60" s="5" t="s">
        <v>171</v>
      </c>
      <c r="N60" s="5" t="s">
        <v>130</v>
      </c>
      <c r="O60" s="68"/>
      <c r="P60" s="69"/>
      <c r="Q60" s="69"/>
      <c r="R60" s="68"/>
      <c r="S60" s="68"/>
      <c r="T60" s="70"/>
      <c r="U60" s="70"/>
      <c r="V60" s="58"/>
      <c r="W60" s="58"/>
      <c r="X60" s="56"/>
      <c r="Y60" s="47"/>
      <c r="Z60" s="47"/>
      <c r="AA60" s="47"/>
      <c r="AB60" s="47"/>
      <c r="AC60" s="47"/>
      <c r="AD60" s="56"/>
      <c r="AE60" s="47"/>
      <c r="AF60" s="47"/>
      <c r="AG60" s="47"/>
      <c r="AH60" s="71"/>
      <c r="AI60" s="47"/>
      <c r="AJ60" s="47"/>
      <c r="AK60" s="47"/>
      <c r="AL60" s="47"/>
      <c r="AM60" s="47"/>
      <c r="AN60" s="47"/>
      <c r="AO60" s="71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56"/>
      <c r="CF60" s="47"/>
      <c r="CG60" s="47"/>
      <c r="CH60" s="47"/>
      <c r="CI60" s="47"/>
      <c r="CJ60" s="47"/>
      <c r="CK60" s="56"/>
      <c r="CL60" s="47"/>
      <c r="CM60" s="47"/>
      <c r="CN60" s="47"/>
      <c r="CO60" s="71"/>
      <c r="CP60" s="47"/>
      <c r="CQ60" s="47"/>
      <c r="CR60" s="47"/>
      <c r="CS60" s="47"/>
      <c r="CT60" s="47"/>
      <c r="CU60" s="47"/>
      <c r="CV60" s="71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68"/>
      <c r="EM60" s="68"/>
      <c r="EN60" s="58"/>
      <c r="EO60" s="68"/>
      <c r="EP60" s="68"/>
    </row>
  </sheetData>
  <mergeCells count="130">
    <mergeCell ref="J1:EP1"/>
    <mergeCell ref="J2:EP2"/>
    <mergeCell ref="J4:K4"/>
    <mergeCell ref="L4:O4"/>
    <mergeCell ref="J5:K5"/>
    <mergeCell ref="L5:O5"/>
    <mergeCell ref="J6:K6"/>
    <mergeCell ref="L6:O6"/>
    <mergeCell ref="J7:K7"/>
    <mergeCell ref="L7:O7"/>
    <mergeCell ref="J8:K8"/>
    <mergeCell ref="L8:O8"/>
    <mergeCell ref="J9:K9"/>
    <mergeCell ref="L9:O9"/>
    <mergeCell ref="A11:H11"/>
    <mergeCell ref="J11:J15"/>
    <mergeCell ref="K11:K15"/>
    <mergeCell ref="L11:L15"/>
    <mergeCell ref="M11:M15"/>
    <mergeCell ref="N11:N15"/>
    <mergeCell ref="O11:Q11"/>
    <mergeCell ref="R11:U11"/>
    <mergeCell ref="V11:W13"/>
    <mergeCell ref="X11:EK11"/>
    <mergeCell ref="EL11:EL15"/>
    <mergeCell ref="EM11:EM15"/>
    <mergeCell ref="EN11:EN15"/>
    <mergeCell ref="EO11:EO15"/>
    <mergeCell ref="EP11:EP15"/>
    <mergeCell ref="A12:A15"/>
    <mergeCell ref="B12:B15"/>
    <mergeCell ref="C12:C15"/>
    <mergeCell ref="D12:D15"/>
    <mergeCell ref="E12:F13"/>
    <mergeCell ref="G12:H13"/>
    <mergeCell ref="O12:O15"/>
    <mergeCell ref="P12:P15"/>
    <mergeCell ref="Q12:Q15"/>
    <mergeCell ref="R12:S13"/>
    <mergeCell ref="T12:U13"/>
    <mergeCell ref="X12:CD12"/>
    <mergeCell ref="CE12:EK12"/>
    <mergeCell ref="X13:X15"/>
    <mergeCell ref="Y13:AG13"/>
    <mergeCell ref="AH13:AN13"/>
    <mergeCell ref="AO13:AX13"/>
    <mergeCell ref="AY13:BC13"/>
    <mergeCell ref="BD13:CB13"/>
    <mergeCell ref="CC13:CC15"/>
    <mergeCell ref="CD13:CD15"/>
    <mergeCell ref="CE13:CE15"/>
    <mergeCell ref="CF13:CN13"/>
    <mergeCell ref="CO13:CU13"/>
    <mergeCell ref="CV13:DE13"/>
    <mergeCell ref="DF13:DJ13"/>
    <mergeCell ref="DK13:EI13"/>
    <mergeCell ref="EJ13:EJ15"/>
    <mergeCell ref="EK13:EK15"/>
    <mergeCell ref="E14:E15"/>
    <mergeCell ref="F14:F15"/>
    <mergeCell ref="G14:G15"/>
    <mergeCell ref="H14:H15"/>
    <mergeCell ref="R14:R15"/>
    <mergeCell ref="S14:S15"/>
    <mergeCell ref="T14:T15"/>
    <mergeCell ref="U14:U15"/>
    <mergeCell ref="V14:V15"/>
    <mergeCell ref="W14:W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AS14:AS15"/>
    <mergeCell ref="AT14:AT15"/>
    <mergeCell ref="AU14:AW14"/>
    <mergeCell ref="AX14:AX15"/>
    <mergeCell ref="AY14:AY15"/>
    <mergeCell ref="AZ14:AZ15"/>
    <mergeCell ref="BA14:BA15"/>
    <mergeCell ref="BB14:BB15"/>
    <mergeCell ref="BC14:BC15"/>
    <mergeCell ref="BD14:BS14"/>
    <mergeCell ref="BT14:CB14"/>
    <mergeCell ref="CF14:CF15"/>
    <mergeCell ref="CG14:CG15"/>
    <mergeCell ref="CH14:CH15"/>
    <mergeCell ref="CI14:CI15"/>
    <mergeCell ref="CJ14:CJ15"/>
    <mergeCell ref="CK14:CK15"/>
    <mergeCell ref="CL14:CL15"/>
    <mergeCell ref="CM14:CM15"/>
    <mergeCell ref="CN14:CN15"/>
    <mergeCell ref="CO14:CO15"/>
    <mergeCell ref="CP14:CP15"/>
    <mergeCell ref="CQ14:CQ15"/>
    <mergeCell ref="CR14:CR15"/>
    <mergeCell ref="CS14:CS15"/>
    <mergeCell ref="CT14:CT15"/>
    <mergeCell ref="CU14:CU15"/>
    <mergeCell ref="CV14:CV15"/>
    <mergeCell ref="CW14:CW15"/>
    <mergeCell ref="CX14:CX15"/>
    <mergeCell ref="CY14:CY15"/>
    <mergeCell ref="CZ14:CZ15"/>
    <mergeCell ref="DA14:DA15"/>
    <mergeCell ref="DB14:DD14"/>
    <mergeCell ref="DE14:DE15"/>
    <mergeCell ref="DF14:DF15"/>
    <mergeCell ref="DG14:DG15"/>
    <mergeCell ref="DH14:DH15"/>
    <mergeCell ref="DI14:DI15"/>
    <mergeCell ref="DJ14:DJ15"/>
    <mergeCell ref="DK14:DZ14"/>
    <mergeCell ref="EA14:EI14"/>
  </mergeCells>
  <printOptions/>
  <pageMargins left="0.3298611111111111" right="0.3902777777777778" top="0.9840277777777777" bottom="0.9840277777777777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IV19"/>
  <sheetViews>
    <sheetView showGridLines="0" zoomScale="90" zoomScaleNormal="90" workbookViewId="0" topLeftCell="A1">
      <selection activeCell="L9" sqref="L9"/>
    </sheetView>
  </sheetViews>
  <sheetFormatPr defaultColWidth="1.3359375" defaultRowHeight="11.25"/>
  <cols>
    <col min="1" max="1" width="0" style="21" hidden="1" customWidth="1"/>
    <col min="2" max="3" width="0" style="22" hidden="1" customWidth="1"/>
    <col min="4" max="6" width="0" style="23" hidden="1" customWidth="1"/>
    <col min="7" max="8" width="0" style="24" hidden="1" customWidth="1"/>
    <col min="9" max="9" width="0" style="25" hidden="1" customWidth="1"/>
    <col min="10" max="11" width="9.5" style="26" customWidth="1"/>
    <col min="12" max="12" width="18.83203125" style="26" customWidth="1"/>
    <col min="13" max="13" width="9.5" style="26" customWidth="1"/>
    <col min="14" max="14" width="18.83203125" style="26" customWidth="1"/>
    <col min="15" max="15" width="9.5" style="27" customWidth="1"/>
    <col min="16" max="17" width="0" style="27" hidden="1" customWidth="1"/>
    <col min="18" max="19" width="9.5" style="27" customWidth="1"/>
    <col min="20" max="21" width="9.5" style="28" customWidth="1"/>
    <col min="22" max="23" width="0" style="91" hidden="1" customWidth="1"/>
    <col min="24" max="24" width="0" style="92" hidden="1" customWidth="1"/>
    <col min="25" max="29" width="0" style="93" hidden="1" customWidth="1"/>
    <col min="30" max="30" width="0" style="92" hidden="1" customWidth="1"/>
    <col min="31" max="33" width="0" style="93" hidden="1" customWidth="1"/>
    <col min="34" max="34" width="0" style="94" hidden="1" customWidth="1"/>
    <col min="35" max="40" width="0" style="93" hidden="1" customWidth="1"/>
    <col min="41" max="41" width="0" style="94" hidden="1" customWidth="1"/>
    <col min="42" max="52" width="0" style="93" hidden="1" customWidth="1"/>
    <col min="53" max="55" width="0" style="95" hidden="1" customWidth="1"/>
    <col min="56" max="65" width="0" style="96" hidden="1" customWidth="1"/>
    <col min="66" max="82" width="0" style="95" hidden="1" customWidth="1"/>
    <col min="83" max="83" width="0" style="92" hidden="1" customWidth="1"/>
    <col min="84" max="88" width="0" style="93" hidden="1" customWidth="1"/>
    <col min="89" max="89" width="0" style="92" hidden="1" customWidth="1"/>
    <col min="90" max="92" width="0" style="93" hidden="1" customWidth="1"/>
    <col min="93" max="93" width="0" style="94" hidden="1" customWidth="1"/>
    <col min="94" max="99" width="0" style="93" hidden="1" customWidth="1"/>
    <col min="100" max="100" width="0" style="94" hidden="1" customWidth="1"/>
    <col min="101" max="111" width="0" style="93" hidden="1" customWidth="1"/>
    <col min="112" max="114" width="0" style="95" hidden="1" customWidth="1"/>
    <col min="115" max="124" width="0" style="96" hidden="1" customWidth="1"/>
    <col min="125" max="141" width="0" style="95" hidden="1" customWidth="1"/>
    <col min="142" max="143" width="9.5" style="27" customWidth="1"/>
    <col min="144" max="144" width="0" style="95" hidden="1" customWidth="1"/>
    <col min="145" max="146" width="9.5" style="27" customWidth="1"/>
    <col min="147" max="16384" width="9.33203125" style="35" customWidth="1"/>
  </cols>
  <sheetData>
    <row r="1" spans="1:256" s="2" customFormat="1" ht="27">
      <c r="A1" s="21"/>
      <c r="B1" s="22"/>
      <c r="C1" s="22"/>
      <c r="D1" s="23"/>
      <c r="E1" s="23"/>
      <c r="F1" s="23"/>
      <c r="G1" s="24"/>
      <c r="H1" s="24"/>
      <c r="I1" s="25"/>
      <c r="J1" s="2" t="s">
        <v>0</v>
      </c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s="3" customFormat="1" ht="13.5" customHeight="1">
      <c r="A2" s="21"/>
      <c r="B2" s="22"/>
      <c r="C2" s="22"/>
      <c r="D2" s="23"/>
      <c r="E2" s="23"/>
      <c r="F2" s="23"/>
      <c r="G2" s="24"/>
      <c r="H2" s="24"/>
      <c r="I2" s="25"/>
      <c r="J2" s="3" t="s">
        <v>1</v>
      </c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</row>
    <row r="3" ht="13.5" customHeight="1"/>
    <row r="4" spans="10:23" ht="13.5" customHeight="1">
      <c r="J4" s="4" t="s">
        <v>2</v>
      </c>
      <c r="K4" s="4"/>
      <c r="L4" s="5" t="s">
        <v>226</v>
      </c>
      <c r="M4" s="5"/>
      <c r="N4" s="5"/>
      <c r="O4" s="5"/>
      <c r="V4" s="97"/>
      <c r="W4" s="97"/>
    </row>
    <row r="5" spans="4:23" ht="13.5" customHeight="1">
      <c r="D5" s="28"/>
      <c r="J5" s="4" t="s">
        <v>4</v>
      </c>
      <c r="K5" s="4"/>
      <c r="L5" s="5" t="s">
        <v>5</v>
      </c>
      <c r="M5" s="5"/>
      <c r="N5" s="5"/>
      <c r="O5" s="5"/>
      <c r="V5" s="97"/>
      <c r="W5" s="97"/>
    </row>
    <row r="6" spans="10:23" ht="13.5" customHeight="1">
      <c r="J6" s="4" t="s">
        <v>6</v>
      </c>
      <c r="K6" s="4"/>
      <c r="L6" s="8">
        <v>170</v>
      </c>
      <c r="M6" s="8"/>
      <c r="N6" s="8"/>
      <c r="O6" s="8"/>
      <c r="V6" s="97"/>
      <c r="W6" s="97"/>
    </row>
    <row r="7" spans="10:23" ht="13.5" customHeight="1">
      <c r="J7" s="4" t="s">
        <v>7</v>
      </c>
      <c r="K7" s="4"/>
      <c r="L7" s="8">
        <v>30</v>
      </c>
      <c r="M7" s="8"/>
      <c r="N7" s="8"/>
      <c r="O7" s="8"/>
      <c r="V7" s="97"/>
      <c r="W7" s="97"/>
    </row>
    <row r="8" spans="10:23" ht="13.5" customHeight="1">
      <c r="J8" s="4" t="s">
        <v>8</v>
      </c>
      <c r="K8" s="4"/>
      <c r="L8" s="8">
        <v>18</v>
      </c>
      <c r="M8" s="8"/>
      <c r="N8" s="8"/>
      <c r="O8" s="8"/>
      <c r="V8" s="97"/>
      <c r="W8" s="97"/>
    </row>
    <row r="9" spans="10:23" ht="13.5" customHeight="1">
      <c r="J9" s="4" t="s">
        <v>9</v>
      </c>
      <c r="K9" s="4"/>
      <c r="L9" s="8">
        <f>L6/9.7</f>
        <v>17.52577319587629</v>
      </c>
      <c r="M9" s="8"/>
      <c r="N9" s="8"/>
      <c r="O9" s="8"/>
      <c r="V9" s="97"/>
      <c r="W9" s="97"/>
    </row>
    <row r="10" ht="13.5" customHeight="1"/>
    <row r="11" spans="1:256" s="47" customFormat="1" ht="13.5" customHeight="1">
      <c r="A11" s="43" t="s">
        <v>37</v>
      </c>
      <c r="B11" s="43"/>
      <c r="C11" s="43"/>
      <c r="D11" s="43"/>
      <c r="E11" s="43"/>
      <c r="F11" s="43"/>
      <c r="G11" s="43"/>
      <c r="H11" s="43"/>
      <c r="I11" s="44"/>
      <c r="J11" s="4" t="s">
        <v>38</v>
      </c>
      <c r="K11" s="4" t="s">
        <v>39</v>
      </c>
      <c r="L11" s="4" t="s">
        <v>40</v>
      </c>
      <c r="M11" s="4" t="s">
        <v>41</v>
      </c>
      <c r="N11" s="4" t="s">
        <v>42</v>
      </c>
      <c r="O11" s="45" t="s">
        <v>43</v>
      </c>
      <c r="P11" s="45"/>
      <c r="Q11" s="45"/>
      <c r="R11" s="4" t="s">
        <v>44</v>
      </c>
      <c r="S11" s="4"/>
      <c r="T11" s="4"/>
      <c r="U11" s="4"/>
      <c r="V11" s="46" t="s">
        <v>45</v>
      </c>
      <c r="W11" s="46"/>
      <c r="X11" s="47" t="s">
        <v>46</v>
      </c>
      <c r="EL11" s="45" t="s">
        <v>47</v>
      </c>
      <c r="EM11" s="48" t="s">
        <v>48</v>
      </c>
      <c r="EN11" s="49" t="s">
        <v>49</v>
      </c>
      <c r="EO11" s="48" t="s">
        <v>50</v>
      </c>
      <c r="EP11" s="48" t="s">
        <v>51</v>
      </c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s="55" customFormat="1" ht="13.5" customHeight="1">
      <c r="A12" s="50" t="s">
        <v>52</v>
      </c>
      <c r="B12" s="51" t="s">
        <v>53</v>
      </c>
      <c r="C12" s="51" t="s">
        <v>47</v>
      </c>
      <c r="D12" s="52" t="s">
        <v>54</v>
      </c>
      <c r="E12" s="52" t="s">
        <v>55</v>
      </c>
      <c r="F12" s="52"/>
      <c r="G12" s="53" t="s">
        <v>56</v>
      </c>
      <c r="H12" s="53"/>
      <c r="I12" s="54"/>
      <c r="J12" s="4"/>
      <c r="K12" s="4"/>
      <c r="L12" s="4"/>
      <c r="M12" s="4"/>
      <c r="N12" s="4"/>
      <c r="O12" s="45" t="s">
        <v>57</v>
      </c>
      <c r="P12" s="45" t="s">
        <v>58</v>
      </c>
      <c r="Q12" s="45" t="s">
        <v>59</v>
      </c>
      <c r="R12" s="45" t="s">
        <v>58</v>
      </c>
      <c r="S12" s="45"/>
      <c r="T12" s="45" t="s">
        <v>60</v>
      </c>
      <c r="U12" s="45"/>
      <c r="V12" s="46"/>
      <c r="W12" s="46"/>
      <c r="X12" s="55" t="s">
        <v>61</v>
      </c>
      <c r="CE12" s="55" t="s">
        <v>62</v>
      </c>
      <c r="EL12" s="45"/>
      <c r="EM12" s="45"/>
      <c r="EN12" s="49"/>
      <c r="EO12" s="48"/>
      <c r="EP12" s="48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146" ht="13.5" customHeight="1">
      <c r="A13" s="50"/>
      <c r="B13" s="51"/>
      <c r="C13" s="51"/>
      <c r="D13" s="52"/>
      <c r="E13" s="52"/>
      <c r="F13" s="52"/>
      <c r="G13" s="53"/>
      <c r="H13" s="53"/>
      <c r="I13" s="54"/>
      <c r="J13" s="4"/>
      <c r="K13" s="4"/>
      <c r="L13" s="4"/>
      <c r="M13" s="4"/>
      <c r="N13" s="4"/>
      <c r="O13" s="45"/>
      <c r="P13" s="45"/>
      <c r="Q13" s="45"/>
      <c r="R13" s="45"/>
      <c r="S13" s="45"/>
      <c r="T13" s="45"/>
      <c r="U13" s="45"/>
      <c r="V13" s="46"/>
      <c r="W13" s="46"/>
      <c r="X13" s="56" t="s">
        <v>63</v>
      </c>
      <c r="Y13" s="55" t="s">
        <v>64</v>
      </c>
      <c r="Z13" s="55"/>
      <c r="AA13" s="55"/>
      <c r="AB13" s="55"/>
      <c r="AC13" s="55"/>
      <c r="AD13" s="55"/>
      <c r="AE13" s="55"/>
      <c r="AF13" s="55"/>
      <c r="AG13" s="55"/>
      <c r="AH13" s="55" t="s">
        <v>65</v>
      </c>
      <c r="AI13" s="55"/>
      <c r="AJ13" s="55"/>
      <c r="AK13" s="55"/>
      <c r="AL13" s="55"/>
      <c r="AM13" s="55"/>
      <c r="AN13" s="55"/>
      <c r="AO13" s="55" t="s">
        <v>66</v>
      </c>
      <c r="AP13" s="55"/>
      <c r="AQ13" s="55"/>
      <c r="AR13" s="55"/>
      <c r="AS13" s="55"/>
      <c r="AT13" s="55"/>
      <c r="AU13" s="55"/>
      <c r="AV13" s="55"/>
      <c r="AW13" s="55"/>
      <c r="AX13" s="55"/>
      <c r="AY13" s="55" t="s">
        <v>67</v>
      </c>
      <c r="AZ13" s="55"/>
      <c r="BA13" s="55"/>
      <c r="BB13" s="55"/>
      <c r="BC13" s="55"/>
      <c r="BD13" s="55" t="s">
        <v>68</v>
      </c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 t="s">
        <v>69</v>
      </c>
      <c r="CD13" s="57" t="s">
        <v>70</v>
      </c>
      <c r="CE13" s="56" t="s">
        <v>71</v>
      </c>
      <c r="CF13" s="55" t="s">
        <v>64</v>
      </c>
      <c r="CG13" s="55"/>
      <c r="CH13" s="55"/>
      <c r="CI13" s="55"/>
      <c r="CJ13" s="55"/>
      <c r="CK13" s="55"/>
      <c r="CL13" s="55"/>
      <c r="CM13" s="55"/>
      <c r="CN13" s="55"/>
      <c r="CO13" s="55" t="s">
        <v>65</v>
      </c>
      <c r="CP13" s="55"/>
      <c r="CQ13" s="55"/>
      <c r="CR13" s="55"/>
      <c r="CS13" s="55"/>
      <c r="CT13" s="55"/>
      <c r="CU13" s="55"/>
      <c r="CV13" s="55" t="s">
        <v>66</v>
      </c>
      <c r="CW13" s="55"/>
      <c r="CX13" s="55"/>
      <c r="CY13" s="55"/>
      <c r="CZ13" s="55"/>
      <c r="DA13" s="55"/>
      <c r="DB13" s="55"/>
      <c r="DC13" s="55"/>
      <c r="DD13" s="55"/>
      <c r="DE13" s="55"/>
      <c r="DF13" s="55" t="s">
        <v>67</v>
      </c>
      <c r="DG13" s="55"/>
      <c r="DH13" s="55"/>
      <c r="DI13" s="55"/>
      <c r="DJ13" s="55"/>
      <c r="DK13" s="55" t="s">
        <v>68</v>
      </c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 t="s">
        <v>69</v>
      </c>
      <c r="EK13" s="57" t="s">
        <v>72</v>
      </c>
      <c r="EL13" s="45"/>
      <c r="EM13" s="45"/>
      <c r="EN13" s="49"/>
      <c r="EO13" s="48"/>
      <c r="EP13" s="48"/>
    </row>
    <row r="14" spans="1:146" ht="13.5" customHeight="1">
      <c r="A14" s="50"/>
      <c r="B14" s="51"/>
      <c r="C14" s="51"/>
      <c r="D14" s="52"/>
      <c r="E14" s="52" t="s">
        <v>73</v>
      </c>
      <c r="F14" s="52" t="s">
        <v>74</v>
      </c>
      <c r="G14" s="53" t="s">
        <v>73</v>
      </c>
      <c r="H14" s="53" t="s">
        <v>74</v>
      </c>
      <c r="I14" s="54"/>
      <c r="J14" s="4"/>
      <c r="K14" s="4"/>
      <c r="L14" s="4"/>
      <c r="M14" s="4"/>
      <c r="N14" s="4"/>
      <c r="O14" s="45"/>
      <c r="P14" s="45"/>
      <c r="Q14" s="45"/>
      <c r="R14" s="45" t="s">
        <v>73</v>
      </c>
      <c r="S14" s="45" t="s">
        <v>74</v>
      </c>
      <c r="T14" s="45" t="s">
        <v>73</v>
      </c>
      <c r="U14" s="45" t="s">
        <v>74</v>
      </c>
      <c r="V14" s="58" t="s">
        <v>63</v>
      </c>
      <c r="W14" s="58" t="s">
        <v>71</v>
      </c>
      <c r="X14" s="56"/>
      <c r="Y14" s="55" t="s">
        <v>75</v>
      </c>
      <c r="Z14" s="55" t="s">
        <v>76</v>
      </c>
      <c r="AA14" s="55" t="s">
        <v>77</v>
      </c>
      <c r="AB14" s="55" t="s">
        <v>78</v>
      </c>
      <c r="AC14" s="55" t="s">
        <v>79</v>
      </c>
      <c r="AD14" s="56" t="s">
        <v>80</v>
      </c>
      <c r="AE14" s="55" t="s">
        <v>81</v>
      </c>
      <c r="AF14" s="55" t="s">
        <v>82</v>
      </c>
      <c r="AG14" s="55" t="s">
        <v>83</v>
      </c>
      <c r="AH14" s="59" t="s">
        <v>84</v>
      </c>
      <c r="AI14" s="55" t="s">
        <v>85</v>
      </c>
      <c r="AJ14" s="55" t="s">
        <v>86</v>
      </c>
      <c r="AK14" s="55" t="s">
        <v>87</v>
      </c>
      <c r="AL14" s="55" t="s">
        <v>88</v>
      </c>
      <c r="AM14" s="55" t="s">
        <v>89</v>
      </c>
      <c r="AN14" s="55" t="s">
        <v>83</v>
      </c>
      <c r="AO14" s="59" t="s">
        <v>84</v>
      </c>
      <c r="AP14" s="55" t="s">
        <v>90</v>
      </c>
      <c r="AQ14" s="55" t="s">
        <v>91</v>
      </c>
      <c r="AR14" s="55" t="s">
        <v>92</v>
      </c>
      <c r="AS14" s="55" t="s">
        <v>93</v>
      </c>
      <c r="AT14" s="55" t="s">
        <v>94</v>
      </c>
      <c r="AU14" s="55" t="s">
        <v>95</v>
      </c>
      <c r="AV14" s="55"/>
      <c r="AW14" s="55"/>
      <c r="AX14" s="55" t="s">
        <v>83</v>
      </c>
      <c r="AY14" s="55" t="s">
        <v>96</v>
      </c>
      <c r="AZ14" s="55" t="s">
        <v>97</v>
      </c>
      <c r="BA14" s="47" t="s">
        <v>98</v>
      </c>
      <c r="BB14" s="47" t="s">
        <v>99</v>
      </c>
      <c r="BC14" s="55" t="s">
        <v>83</v>
      </c>
      <c r="BD14" s="55" t="s">
        <v>100</v>
      </c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 t="s">
        <v>101</v>
      </c>
      <c r="BU14" s="55"/>
      <c r="BV14" s="55"/>
      <c r="BW14" s="55"/>
      <c r="BX14" s="55"/>
      <c r="BY14" s="55"/>
      <c r="BZ14" s="55"/>
      <c r="CA14" s="55"/>
      <c r="CB14" s="55"/>
      <c r="CC14" s="55"/>
      <c r="CD14" s="57"/>
      <c r="CE14" s="56"/>
      <c r="CF14" s="55" t="s">
        <v>75</v>
      </c>
      <c r="CG14" s="55" t="s">
        <v>76</v>
      </c>
      <c r="CH14" s="55" t="s">
        <v>77</v>
      </c>
      <c r="CI14" s="55" t="s">
        <v>78</v>
      </c>
      <c r="CJ14" s="55" t="s">
        <v>79</v>
      </c>
      <c r="CK14" s="56" t="s">
        <v>80</v>
      </c>
      <c r="CL14" s="55" t="s">
        <v>81</v>
      </c>
      <c r="CM14" s="55" t="s">
        <v>82</v>
      </c>
      <c r="CN14" s="55" t="s">
        <v>83</v>
      </c>
      <c r="CO14" s="59" t="s">
        <v>84</v>
      </c>
      <c r="CP14" s="55" t="s">
        <v>85</v>
      </c>
      <c r="CQ14" s="55" t="s">
        <v>86</v>
      </c>
      <c r="CR14" s="55" t="s">
        <v>87</v>
      </c>
      <c r="CS14" s="55" t="s">
        <v>88</v>
      </c>
      <c r="CT14" s="55" t="s">
        <v>89</v>
      </c>
      <c r="CU14" s="55" t="s">
        <v>83</v>
      </c>
      <c r="CV14" s="59" t="s">
        <v>84</v>
      </c>
      <c r="CW14" s="55" t="s">
        <v>90</v>
      </c>
      <c r="CX14" s="55" t="s">
        <v>91</v>
      </c>
      <c r="CY14" s="55" t="s">
        <v>92</v>
      </c>
      <c r="CZ14" s="55" t="s">
        <v>93</v>
      </c>
      <c r="DA14" s="55" t="s">
        <v>94</v>
      </c>
      <c r="DB14" s="55" t="s">
        <v>95</v>
      </c>
      <c r="DC14" s="55"/>
      <c r="DD14" s="55"/>
      <c r="DE14" s="55" t="s">
        <v>83</v>
      </c>
      <c r="DF14" s="55" t="s">
        <v>96</v>
      </c>
      <c r="DG14" s="55" t="s">
        <v>97</v>
      </c>
      <c r="DH14" s="47" t="s">
        <v>98</v>
      </c>
      <c r="DI14" s="47" t="s">
        <v>99</v>
      </c>
      <c r="DJ14" s="55" t="s">
        <v>83</v>
      </c>
      <c r="DK14" s="55" t="s">
        <v>100</v>
      </c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 t="s">
        <v>101</v>
      </c>
      <c r="EB14" s="55"/>
      <c r="EC14" s="55"/>
      <c r="ED14" s="55"/>
      <c r="EE14" s="55"/>
      <c r="EF14" s="55"/>
      <c r="EG14" s="55"/>
      <c r="EH14" s="55"/>
      <c r="EI14" s="55"/>
      <c r="EJ14" s="55"/>
      <c r="EK14" s="57"/>
      <c r="EL14" s="45"/>
      <c r="EM14" s="45"/>
      <c r="EN14" s="49"/>
      <c r="EO14" s="48"/>
      <c r="EP14" s="48"/>
    </row>
    <row r="15" spans="1:146" ht="13.5" customHeight="1">
      <c r="A15" s="50"/>
      <c r="B15" s="51"/>
      <c r="C15" s="51"/>
      <c r="D15" s="52"/>
      <c r="E15" s="52"/>
      <c r="F15" s="52"/>
      <c r="G15" s="53"/>
      <c r="H15" s="53"/>
      <c r="I15" s="54"/>
      <c r="J15" s="4"/>
      <c r="K15" s="4"/>
      <c r="L15" s="4"/>
      <c r="M15" s="4"/>
      <c r="N15" s="4"/>
      <c r="O15" s="45"/>
      <c r="P15" s="45"/>
      <c r="Q15" s="45"/>
      <c r="R15" s="45"/>
      <c r="S15" s="45"/>
      <c r="T15" s="45"/>
      <c r="U15" s="45"/>
      <c r="V15" s="58"/>
      <c r="W15" s="58"/>
      <c r="X15" s="56"/>
      <c r="Y15" s="55"/>
      <c r="Z15" s="55"/>
      <c r="AA15" s="55"/>
      <c r="AB15" s="55"/>
      <c r="AC15" s="55"/>
      <c r="AD15" s="56"/>
      <c r="AE15" s="55"/>
      <c r="AF15" s="55"/>
      <c r="AG15" s="55"/>
      <c r="AH15" s="59"/>
      <c r="AI15" s="55"/>
      <c r="AJ15" s="55"/>
      <c r="AK15" s="55"/>
      <c r="AL15" s="55"/>
      <c r="AM15" s="55"/>
      <c r="AN15" s="55"/>
      <c r="AO15" s="59"/>
      <c r="AP15" s="55"/>
      <c r="AQ15" s="55"/>
      <c r="AR15" s="55"/>
      <c r="AS15" s="55"/>
      <c r="AT15" s="55"/>
      <c r="AU15" s="55" t="s">
        <v>102</v>
      </c>
      <c r="AV15" s="55" t="s">
        <v>103</v>
      </c>
      <c r="AW15" s="55" t="s">
        <v>104</v>
      </c>
      <c r="AX15" s="55"/>
      <c r="AY15" s="55"/>
      <c r="AZ15" s="55"/>
      <c r="BA15" s="47"/>
      <c r="BB15" s="47"/>
      <c r="BC15" s="55"/>
      <c r="BD15" s="60" t="s">
        <v>105</v>
      </c>
      <c r="BE15" s="60" t="s">
        <v>106</v>
      </c>
      <c r="BF15" s="60" t="s">
        <v>107</v>
      </c>
      <c r="BG15" s="60" t="s">
        <v>108</v>
      </c>
      <c r="BH15" s="60" t="s">
        <v>109</v>
      </c>
      <c r="BI15" s="60" t="s">
        <v>110</v>
      </c>
      <c r="BJ15" s="60" t="s">
        <v>111</v>
      </c>
      <c r="BK15" s="60" t="s">
        <v>112</v>
      </c>
      <c r="BL15" s="60" t="s">
        <v>100</v>
      </c>
      <c r="BM15" s="60" t="s">
        <v>113</v>
      </c>
      <c r="BN15" s="47" t="s">
        <v>114</v>
      </c>
      <c r="BO15" s="47" t="s">
        <v>115</v>
      </c>
      <c r="BP15" s="47" t="s">
        <v>116</v>
      </c>
      <c r="BQ15" s="47" t="s">
        <v>117</v>
      </c>
      <c r="BR15" s="47" t="s">
        <v>118</v>
      </c>
      <c r="BS15" s="47" t="s">
        <v>83</v>
      </c>
      <c r="BT15" s="47" t="s">
        <v>105</v>
      </c>
      <c r="BU15" s="47" t="s">
        <v>106</v>
      </c>
      <c r="BV15" s="47" t="s">
        <v>107</v>
      </c>
      <c r="BW15" s="47" t="s">
        <v>108</v>
      </c>
      <c r="BX15" s="47" t="s">
        <v>109</v>
      </c>
      <c r="BY15" s="47" t="s">
        <v>110</v>
      </c>
      <c r="BZ15" s="47" t="s">
        <v>111</v>
      </c>
      <c r="CA15" s="47" t="s">
        <v>112</v>
      </c>
      <c r="CB15" s="47" t="s">
        <v>83</v>
      </c>
      <c r="CC15" s="55"/>
      <c r="CD15" s="57"/>
      <c r="CE15" s="56"/>
      <c r="CF15" s="55"/>
      <c r="CG15" s="55"/>
      <c r="CH15" s="55"/>
      <c r="CI15" s="55"/>
      <c r="CJ15" s="55"/>
      <c r="CK15" s="56"/>
      <c r="CL15" s="55"/>
      <c r="CM15" s="55"/>
      <c r="CN15" s="55"/>
      <c r="CO15" s="59"/>
      <c r="CP15" s="55"/>
      <c r="CQ15" s="55"/>
      <c r="CR15" s="55"/>
      <c r="CS15" s="55"/>
      <c r="CT15" s="55"/>
      <c r="CU15" s="55"/>
      <c r="CV15" s="59"/>
      <c r="CW15" s="55"/>
      <c r="CX15" s="55"/>
      <c r="CY15" s="55"/>
      <c r="CZ15" s="55"/>
      <c r="DA15" s="55"/>
      <c r="DB15" s="55" t="s">
        <v>102</v>
      </c>
      <c r="DC15" s="55" t="s">
        <v>103</v>
      </c>
      <c r="DD15" s="55" t="s">
        <v>104</v>
      </c>
      <c r="DE15" s="55"/>
      <c r="DF15" s="55"/>
      <c r="DG15" s="55"/>
      <c r="DH15" s="47"/>
      <c r="DI15" s="47"/>
      <c r="DJ15" s="55"/>
      <c r="DK15" s="60" t="s">
        <v>105</v>
      </c>
      <c r="DL15" s="60" t="s">
        <v>106</v>
      </c>
      <c r="DM15" s="60" t="s">
        <v>107</v>
      </c>
      <c r="DN15" s="60" t="s">
        <v>108</v>
      </c>
      <c r="DO15" s="60" t="s">
        <v>109</v>
      </c>
      <c r="DP15" s="60" t="s">
        <v>110</v>
      </c>
      <c r="DQ15" s="60" t="s">
        <v>111</v>
      </c>
      <c r="DR15" s="60" t="s">
        <v>112</v>
      </c>
      <c r="DS15" s="60" t="s">
        <v>100</v>
      </c>
      <c r="DT15" s="60" t="s">
        <v>113</v>
      </c>
      <c r="DU15" s="47" t="s">
        <v>114</v>
      </c>
      <c r="DV15" s="47" t="s">
        <v>115</v>
      </c>
      <c r="DW15" s="47" t="s">
        <v>116</v>
      </c>
      <c r="DX15" s="47" t="s">
        <v>117</v>
      </c>
      <c r="DY15" s="47" t="s">
        <v>118</v>
      </c>
      <c r="DZ15" s="47" t="s">
        <v>83</v>
      </c>
      <c r="EA15" s="47" t="s">
        <v>105</v>
      </c>
      <c r="EB15" s="47" t="s">
        <v>106</v>
      </c>
      <c r="EC15" s="47" t="s">
        <v>107</v>
      </c>
      <c r="ED15" s="47" t="s">
        <v>108</v>
      </c>
      <c r="EE15" s="47" t="s">
        <v>109</v>
      </c>
      <c r="EF15" s="47" t="s">
        <v>110</v>
      </c>
      <c r="EG15" s="47" t="s">
        <v>111</v>
      </c>
      <c r="EH15" s="47" t="s">
        <v>112</v>
      </c>
      <c r="EI15" s="47" t="s">
        <v>83</v>
      </c>
      <c r="EJ15" s="55"/>
      <c r="EK15" s="57"/>
      <c r="EL15" s="45"/>
      <c r="EM15" s="45"/>
      <c r="EN15" s="49"/>
      <c r="EO15" s="48"/>
      <c r="EP15" s="48"/>
    </row>
    <row r="16" spans="1:146" ht="13.5" customHeight="1">
      <c r="A16" s="61"/>
      <c r="B16" s="62">
        <v>17.5</v>
      </c>
      <c r="C16" s="63">
        <v>31.02</v>
      </c>
      <c r="D16" s="64">
        <v>4</v>
      </c>
      <c r="E16" s="64">
        <v>1.5</v>
      </c>
      <c r="F16" s="64">
        <v>1.5</v>
      </c>
      <c r="G16" s="65" t="s">
        <v>107</v>
      </c>
      <c r="H16" s="65" t="s">
        <v>105</v>
      </c>
      <c r="I16" s="66"/>
      <c r="J16" s="67">
        <v>1</v>
      </c>
      <c r="K16" s="5" t="s">
        <v>227</v>
      </c>
      <c r="L16" s="5" t="s">
        <v>228</v>
      </c>
      <c r="M16" s="5" t="s">
        <v>171</v>
      </c>
      <c r="N16" s="5"/>
      <c r="O16" s="68">
        <f>D16</f>
        <v>4</v>
      </c>
      <c r="P16" s="68">
        <f>D16</f>
        <v>4</v>
      </c>
      <c r="Q16" s="68">
        <f>D16</f>
        <v>4</v>
      </c>
      <c r="R16" s="68">
        <f>IF(V16&gt;3.75,3.75,V16)</f>
        <v>0.92</v>
      </c>
      <c r="S16" s="68">
        <f>IF(W16&gt;3.75,3.75,W16)</f>
        <v>0.86</v>
      </c>
      <c r="T16" s="70" t="str">
        <f>G16</f>
        <v>S</v>
      </c>
      <c r="U16" s="70" t="str">
        <f>H16</f>
        <v>T</v>
      </c>
      <c r="V16" s="98">
        <f>ROUND(E16*CD16,2)</f>
        <v>0.92</v>
      </c>
      <c r="W16" s="98">
        <f>ROUND(F16*EK16,2)</f>
        <v>0.86</v>
      </c>
      <c r="X16" s="99" t="str">
        <f>IF(G16="","",G16)</f>
        <v>S</v>
      </c>
      <c r="Y16" s="100">
        <f>IF(LEN(X16)-LEN(SUBSTITUTE(X16,"b",))=0,0,1.05)</f>
        <v>0</v>
      </c>
      <c r="Z16" s="100">
        <f>IF(LEN(X16)-LEN(SUBSTITUTE(X16,"f",))=0,0,1.1)</f>
        <v>0</v>
      </c>
      <c r="AA16" s="100">
        <f>IF(LEN(X16)-LEN(SUBSTITUTE(X16,"H",))=0,0,0)</f>
        <v>0</v>
      </c>
      <c r="AB16" s="100">
        <f>IF(LEN(X16)-LEN(SUBSTITUTE(X16,"dF",))=0,0,0.36)</f>
        <v>0</v>
      </c>
      <c r="AC16" s="100">
        <f>IF(LEN(X16)-LEN(SUBSTITUTE(X16,"tF",))=0,0,0.53)</f>
        <v>0</v>
      </c>
      <c r="AD16" s="99">
        <f>IF(AB16+AC16=0,1,0)</f>
        <v>1</v>
      </c>
      <c r="AE16" s="100">
        <f>IF(LEN(X16)-LEN(SUBSTITUTE(X16,"F",))=0,0,0.19*AD16)</f>
        <v>0</v>
      </c>
      <c r="AF16" s="100">
        <f>(LEN(X16)-LEN(SUBSTITUTE(X16,"l",)))*1.09</f>
        <v>0</v>
      </c>
      <c r="AG16" s="100">
        <f>SUM(Y16:AC16,AE16,AF16)</f>
        <v>0</v>
      </c>
      <c r="AH16" s="101">
        <f>IF(LEN(X16)-LEN(SUBSTITUTE(X16,"o",))&gt;0,0,1)</f>
        <v>1</v>
      </c>
      <c r="AI16" s="100">
        <f>IF(LEN(X16)-LEN(SUBSTITUTE(X16,"3",))=0,0,1.05)</f>
        <v>0</v>
      </c>
      <c r="AJ16" s="100">
        <f>IF(LEN(X16)-LEN(SUBSTITUTE(X16,"5",))=0,0,1.2)</f>
        <v>0</v>
      </c>
      <c r="AK16" s="100">
        <f>IF(LEN(X16)-LEN(SUBSTITUTE(X16,"7",))=0,0,1.28)</f>
        <v>0</v>
      </c>
      <c r="AL16" s="100">
        <f>IF(LEN(X16)-LEN(SUBSTITUTE(X16,"9",))=0,0,1.37)</f>
        <v>0</v>
      </c>
      <c r="AM16" s="100">
        <f>IF(LEN(X16)-LEN(SUBSTITUTE(X16,"10",))=0,0,1.45)</f>
        <v>0</v>
      </c>
      <c r="AN16" s="100">
        <f>SUM(AI16:AM16)*AH16</f>
        <v>0</v>
      </c>
      <c r="AO16" s="101">
        <f>IF(LEN(X16)-LEN(SUBSTITUTE(X16,"o",))&gt;0,1,0)</f>
        <v>0</v>
      </c>
      <c r="AP16" s="100">
        <f>IF(LEN(X16)-LEN(SUBSTITUTE(X16,"3o",))=0,0,1.07)</f>
        <v>0</v>
      </c>
      <c r="AQ16" s="100">
        <f>IF(LEN(X16)-LEN(SUBSTITUTE(X16,"5o",))=0,0,1.16)</f>
        <v>0</v>
      </c>
      <c r="AR16" s="100">
        <f>IF(LEN(X16)-LEN(SUBSTITUTE(X16,"7o",))=0,0,1.24)</f>
        <v>0</v>
      </c>
      <c r="AS16" s="100">
        <f>IF(LEN(X16)-LEN(SUBSTITUTE(X16,"9o",))=0,0,1.33)</f>
        <v>0</v>
      </c>
      <c r="AT16" s="100">
        <f>IF(LEN(X16)-LEN(SUBSTITUTE(X16,"10o",))=0,0,1.41)</f>
        <v>0</v>
      </c>
      <c r="AU16" s="100">
        <f>IF(LEN(X16)-LEN(SUBSTITUTE(X16,"A",))=0,0,0)</f>
        <v>0</v>
      </c>
      <c r="AV16" s="100">
        <f>IF(LEN(X16)-LEN(SUBSTITUTE(X16,"B",))=0,0,0.04)</f>
        <v>0</v>
      </c>
      <c r="AW16" s="100">
        <f>IF(LEN(X16)-LEN(SUBSTITUTE(X16,"C",))=0,0,0.08)</f>
        <v>0</v>
      </c>
      <c r="AX16" s="100">
        <f>SUM(AP16:AW16)*AO16</f>
        <v>0</v>
      </c>
      <c r="AY16" s="100">
        <f>IF(LEN(X16)-LEN(SUBSTITUTE(X16,"p",))&lt;2,0,(LEN(X16)-LEN(SUBSTITUTE(X16,"p",))-1)*0.03)</f>
        <v>0</v>
      </c>
      <c r="AZ16" s="100">
        <f>IF(LEN(X16)-LEN(SUBSTITUTE(X16,"g",))=0,0,0.03)</f>
        <v>0</v>
      </c>
      <c r="BA16" s="100">
        <f>IF(LEN(X16)-LEN(SUBSTITUTE(X16,"G",))=0,0,0.08)</f>
        <v>0</v>
      </c>
      <c r="BB16" s="100">
        <f>(LEN(X16)-LEN(SUBSTITUTE(X16,"-",)))*0.09</f>
        <v>0</v>
      </c>
      <c r="BC16" s="100">
        <f>SUM(AY16:BB16)</f>
        <v>0</v>
      </c>
      <c r="BD16" s="102">
        <f>LEN(X16)-LEN(SUBSTITUTE(X16,"T",))</f>
        <v>0</v>
      </c>
      <c r="BE16" s="102">
        <f>LEN(X16)-LEN(SUBSTITUTE(X16,"Z",))</f>
        <v>0</v>
      </c>
      <c r="BF16" s="102">
        <f>LEN(X16)-LEN(SUBSTITUTE(X16,"S",))</f>
        <v>1</v>
      </c>
      <c r="BG16" s="102">
        <f>LEN(X16)-LEN(SUBSTITUTE(X16,"Y",))</f>
        <v>0</v>
      </c>
      <c r="BH16" s="102">
        <f>LEN(X16)-LEN(SUBSTITUTE(X16,"X",))</f>
        <v>0</v>
      </c>
      <c r="BI16" s="102">
        <f>LEN(X16)-LEN(SUBSTITUTE(X16,"M",))</f>
        <v>0</v>
      </c>
      <c r="BJ16" s="102">
        <f>LEN(X16)-LEN(SUBSTITUTE(X16,"K",))</f>
        <v>0</v>
      </c>
      <c r="BK16" s="102">
        <f>LEN(X16)-LEN(SUBSTITUTE(X16,"D",))</f>
        <v>0</v>
      </c>
      <c r="BL16" s="102">
        <f>SUM(BD16:BK16)</f>
        <v>1</v>
      </c>
      <c r="BM16" s="102">
        <f>IF(BL16=0,0,1)</f>
        <v>1</v>
      </c>
      <c r="BN16" s="100">
        <f>IF(BL16=1,0.6,0)</f>
        <v>0.6</v>
      </c>
      <c r="BO16" s="100">
        <f>IF(BL16=2,0.81,0)</f>
        <v>0</v>
      </c>
      <c r="BP16" s="100">
        <f>IF(BL16=3,1.01,0)</f>
        <v>0</v>
      </c>
      <c r="BQ16" s="100">
        <f>IF(BL16=4,1.15,0)</f>
        <v>0</v>
      </c>
      <c r="BR16" s="100">
        <f>IF(BL16=5,1.25,0)</f>
        <v>0</v>
      </c>
      <c r="BS16" s="100">
        <f>SUM(BN16:BR16)*BM16</f>
        <v>0.6</v>
      </c>
      <c r="BT16" s="100">
        <f>(LEN(X16)-LEN(SUBSTITUTE(X16,"T",)))*-0.03</f>
        <v>0</v>
      </c>
      <c r="BU16" s="100">
        <f>(LEN(X16)-LEN(SUBSTITUTE(X16,"Z",)))*0</f>
        <v>0</v>
      </c>
      <c r="BV16" s="100">
        <f>(LEN(X16)-LEN(SUBSTITUTE(X16,"S",)))*0.01</f>
        <v>0.01</v>
      </c>
      <c r="BW16" s="100">
        <f>(LEN(X16)-LEN(SUBSTITUTE(X16,"Y",)))*0.01</f>
        <v>0</v>
      </c>
      <c r="BX16" s="100">
        <f>(LEN(X16)-LEN(SUBSTITUTE(X16,"X",)))*0.01</f>
        <v>0</v>
      </c>
      <c r="BY16" s="100">
        <f>(LEN(X16)-LEN(SUBSTITUTE(X16,"M",)))*0.01</f>
        <v>0</v>
      </c>
      <c r="BZ16" s="100">
        <f>(LEN(X16)-LEN(SUBSTITUTE(X16,"K",)))*0.02</f>
        <v>0</v>
      </c>
      <c r="CA16" s="100">
        <f>(LEN(X16)-LEN(SUBSTITUTE(X16,"D",)))*0.02</f>
        <v>0</v>
      </c>
      <c r="CB16" s="100">
        <f>SUM(BT16:CA16)</f>
        <v>0.01</v>
      </c>
      <c r="CC16" s="100">
        <f>IF(A16=1,0.15,0)</f>
        <v>0</v>
      </c>
      <c r="CD16" s="100">
        <f>SUM(AG16,AN16,AX16,BC16,BS16,CB16,CC16)</f>
        <v>0.61</v>
      </c>
      <c r="CE16" s="99" t="str">
        <f>IF(H16="","",H16)</f>
        <v>T</v>
      </c>
      <c r="CF16" s="100">
        <f>IF(LEN(CE16)-LEN(SUBSTITUTE(CE16,"b",))=0,0,1.05)</f>
        <v>0</v>
      </c>
      <c r="CG16" s="100">
        <f>IF(LEN(CE16)-LEN(SUBSTITUTE(CE16,"f",))=0,0,1.1)</f>
        <v>0</v>
      </c>
      <c r="CH16" s="100">
        <f>IF(LEN(CE16)-LEN(SUBSTITUTE(CE16,"H",))=0,0,0)</f>
        <v>0</v>
      </c>
      <c r="CI16" s="100">
        <f>IF(LEN(CE16)-LEN(SUBSTITUTE(CE16,"dF",))=0,0,0.36)</f>
        <v>0</v>
      </c>
      <c r="CJ16" s="100">
        <f>IF(LEN(CE16)-LEN(SUBSTITUTE(CE16,"tF",))=0,0,0.53)</f>
        <v>0</v>
      </c>
      <c r="CK16" s="99">
        <f>IF(CI16+CJ16=0,1,0)</f>
        <v>1</v>
      </c>
      <c r="CL16" s="100">
        <f>IF(LEN(CE16)-LEN(SUBSTITUTE(CE16,"F",))=0,0,0.19*CK16)</f>
        <v>0</v>
      </c>
      <c r="CM16" s="100">
        <f>(LEN(CE16)-LEN(SUBSTITUTE(CE16,"l",)))*1.09</f>
        <v>0</v>
      </c>
      <c r="CN16" s="100">
        <f>SUM(CF16:CJ16,CL16,CM16)</f>
        <v>0</v>
      </c>
      <c r="CO16" s="101">
        <f>IF(LEN(CE16)-LEN(SUBSTITUTE(CE16,"o",))&gt;0,0,1)</f>
        <v>1</v>
      </c>
      <c r="CP16" s="100">
        <f>IF(LEN(CE16)-LEN(SUBSTITUTE(CE16,"3",))=0,0,1.05)</f>
        <v>0</v>
      </c>
      <c r="CQ16" s="100">
        <f>IF(LEN(CE16)-LEN(SUBSTITUTE(CE16,"5",))=0,0,1.2)</f>
        <v>0</v>
      </c>
      <c r="CR16" s="100">
        <f>IF(LEN(CE16)-LEN(SUBSTITUTE(CE16,"7",))=0,0,1.28)</f>
        <v>0</v>
      </c>
      <c r="CS16" s="100">
        <f>IF(LEN(CE16)-LEN(SUBSTITUTE(CE16,"9",))=0,0,1.37)</f>
        <v>0</v>
      </c>
      <c r="CT16" s="100">
        <f>IF(LEN(CE16)-LEN(SUBSTITUTE(CE16,"10",))=0,0,1.45)</f>
        <v>0</v>
      </c>
      <c r="CU16" s="100">
        <f>SUM(CP16:CT16)*CO16</f>
        <v>0</v>
      </c>
      <c r="CV16" s="101">
        <f>IF(LEN(CE16)-LEN(SUBSTITUTE(CE16,"o",))&gt;0,1,0)</f>
        <v>0</v>
      </c>
      <c r="CW16" s="100">
        <f>IF(LEN(CE16)-LEN(SUBSTITUTE(CE16,"3o",))=0,0,1.07)</f>
        <v>0</v>
      </c>
      <c r="CX16" s="100">
        <f>IF(LEN(CE16)-LEN(SUBSTITUTE(CE16,"5o",))=0,0,1.16)</f>
        <v>0</v>
      </c>
      <c r="CY16" s="100">
        <f>IF(LEN(CE16)-LEN(SUBSTITUTE(CE16,"7o",))=0,0,1.24)</f>
        <v>0</v>
      </c>
      <c r="CZ16" s="100">
        <f>IF(LEN(CE16)-LEN(SUBSTITUTE(CE16,"9o",))=0,0,1.33)</f>
        <v>0</v>
      </c>
      <c r="DA16" s="100">
        <f>IF(LEN(CE16)-LEN(SUBSTITUTE(CE16,"10o",))=0,0,1.41)</f>
        <v>0</v>
      </c>
      <c r="DB16" s="100">
        <f>IF(LEN(CE16)-LEN(SUBSTITUTE(CE16,"A",))=0,0,0)</f>
        <v>0</v>
      </c>
      <c r="DC16" s="100">
        <f>IF(LEN(CE16)-LEN(SUBSTITUTE(CE16,"B",))=0,0,0.04)</f>
        <v>0</v>
      </c>
      <c r="DD16" s="100">
        <f>IF(LEN(CE16)-LEN(SUBSTITUTE(CE16,"C",))=0,0,0.08)</f>
        <v>0</v>
      </c>
      <c r="DE16" s="100">
        <f>SUM(CW16:DD16)*CV16</f>
        <v>0</v>
      </c>
      <c r="DF16" s="100">
        <f>IF(LEN(CE16)-LEN(SUBSTITUTE(CE16,"p",))&lt;2,0,(LEN(CE16)-LEN(SUBSTITUTE(CE16,"p",))-1)*0.03)</f>
        <v>0</v>
      </c>
      <c r="DG16" s="100">
        <f>IF(LEN(CE16)-LEN(SUBSTITUTE(CE16,"g",))=0,0,0.03)</f>
        <v>0</v>
      </c>
      <c r="DH16" s="100">
        <f>IF(LEN(CE16)-LEN(SUBSTITUTE(CE16,"G",))=0,0,0.08)</f>
        <v>0</v>
      </c>
      <c r="DI16" s="100">
        <f>(LEN(CE16)-LEN(SUBSTITUTE(CE16,"-",)))*0.09</f>
        <v>0</v>
      </c>
      <c r="DJ16" s="100">
        <f>SUM(DF16:DI16)</f>
        <v>0</v>
      </c>
      <c r="DK16" s="102">
        <f>LEN(CE16)-LEN(SUBSTITUTE(CE16,"T",))</f>
        <v>1</v>
      </c>
      <c r="DL16" s="102">
        <f>LEN(CE16)-LEN(SUBSTITUTE(CE16,"Z",))</f>
        <v>0</v>
      </c>
      <c r="DM16" s="102">
        <f>LEN(CE16)-LEN(SUBSTITUTE(CE16,"S",))</f>
        <v>0</v>
      </c>
      <c r="DN16" s="102">
        <f>LEN(CE16)-LEN(SUBSTITUTE(CE16,"Y",))</f>
        <v>0</v>
      </c>
      <c r="DO16" s="102">
        <f>LEN(CE16)-LEN(SUBSTITUTE(CE16,"X",))</f>
        <v>0</v>
      </c>
      <c r="DP16" s="102">
        <f>LEN(CE16)-LEN(SUBSTITUTE(CE16,"M",))</f>
        <v>0</v>
      </c>
      <c r="DQ16" s="102">
        <f>LEN(CE16)-LEN(SUBSTITUTE(CE16,"K",))</f>
        <v>0</v>
      </c>
      <c r="DR16" s="102">
        <f>LEN(CE16)-LEN(SUBSTITUTE(CE16,"D",))</f>
        <v>0</v>
      </c>
      <c r="DS16" s="102">
        <f>SUM(DK16:DR16)</f>
        <v>1</v>
      </c>
      <c r="DT16" s="102">
        <f>IF(DS16=0,0,1)</f>
        <v>1</v>
      </c>
      <c r="DU16" s="100">
        <f>IF(DS16=1,0.6,0)</f>
        <v>0.6</v>
      </c>
      <c r="DV16" s="100">
        <f>IF(DS16=2,0.81,0)</f>
        <v>0</v>
      </c>
      <c r="DW16" s="100">
        <f>IF(DS16=3,1.01,0)</f>
        <v>0</v>
      </c>
      <c r="DX16" s="100">
        <f>IF(DS16=4,1.15,0)</f>
        <v>0</v>
      </c>
      <c r="DY16" s="100">
        <f>IF(DS16=5,1.25,0)</f>
        <v>0</v>
      </c>
      <c r="DZ16" s="100">
        <f>SUM(DU16:DY16)*DT16</f>
        <v>0.6</v>
      </c>
      <c r="EA16" s="100">
        <f>(LEN(CE16)-LEN(SUBSTITUTE(CE16,"T",)))*-0.03</f>
        <v>-0.03</v>
      </c>
      <c r="EB16" s="100">
        <f>(LEN(CE16)-LEN(SUBSTITUTE(CE16,"Z",)))*0</f>
        <v>0</v>
      </c>
      <c r="EC16" s="100">
        <f>(LEN(CE16)-LEN(SUBSTITUTE(CE16,"S",)))*0.01</f>
        <v>0</v>
      </c>
      <c r="ED16" s="100">
        <f>(LEN(CE16)-LEN(SUBSTITUTE(CE16,"Y",)))*0.01</f>
        <v>0</v>
      </c>
      <c r="EE16" s="100">
        <f>(LEN(CE16)-LEN(SUBSTITUTE(CE16,"X",)))*0.01</f>
        <v>0</v>
      </c>
      <c r="EF16" s="100">
        <f>(LEN(CE16)-LEN(SUBSTITUTE(CE16,"M",)))*0.01</f>
        <v>0</v>
      </c>
      <c r="EG16" s="100">
        <f>(LEN(CE16)-LEN(SUBSTITUTE(CE16,"K",)))*0.02</f>
        <v>0</v>
      </c>
      <c r="EH16" s="100">
        <f>(LEN(CE16)-LEN(SUBSTITUTE(CE16,"D",)))*0.02</f>
        <v>0</v>
      </c>
      <c r="EI16" s="100">
        <f>SUM(EA16:EH16)</f>
        <v>-0.03</v>
      </c>
      <c r="EJ16" s="100">
        <f>IF(A16=1,0.15,0)</f>
        <v>0</v>
      </c>
      <c r="EK16" s="100">
        <f>SUM(CN16,CU16,DE16,DJ16,DZ16,EI16,EJ16)</f>
        <v>0.57</v>
      </c>
      <c r="EL16" s="68">
        <f>C16</f>
        <v>31.02</v>
      </c>
      <c r="EM16" s="68">
        <f>SUM(O16:Q16)+R16+S16</f>
        <v>13.78</v>
      </c>
      <c r="EN16" s="98">
        <f>ROUND(18-(12*C16)/B16,2)</f>
        <v>-3.27</v>
      </c>
      <c r="EO16" s="68">
        <f>IF(EN16&gt;7.5,7.5,IF(EN16&lt;0,0,EN16))</f>
        <v>0</v>
      </c>
      <c r="EP16" s="68">
        <f>SUM(EM16,EO16)</f>
        <v>13.78</v>
      </c>
    </row>
    <row r="17" spans="1:146" ht="13.5" customHeight="1">
      <c r="A17" s="61"/>
      <c r="B17" s="62">
        <v>17.5</v>
      </c>
      <c r="C17" s="63">
        <v>27.42</v>
      </c>
      <c r="D17" s="64">
        <v>4</v>
      </c>
      <c r="E17" s="64">
        <v>1.3</v>
      </c>
      <c r="F17" s="64">
        <v>1</v>
      </c>
      <c r="G17" s="65" t="s">
        <v>107</v>
      </c>
      <c r="H17" s="65" t="s">
        <v>107</v>
      </c>
      <c r="I17" s="66"/>
      <c r="J17" s="67">
        <v>2</v>
      </c>
      <c r="K17" s="5" t="s">
        <v>229</v>
      </c>
      <c r="L17" s="5" t="s">
        <v>230</v>
      </c>
      <c r="M17" s="5" t="s">
        <v>129</v>
      </c>
      <c r="N17" s="5"/>
      <c r="O17" s="68">
        <f>D17</f>
        <v>4</v>
      </c>
      <c r="P17" s="68">
        <f>D17</f>
        <v>4</v>
      </c>
      <c r="Q17" s="68">
        <f>D17</f>
        <v>4</v>
      </c>
      <c r="R17" s="68">
        <f>IF(V17&gt;3.75,3.75,V17)</f>
        <v>0.79</v>
      </c>
      <c r="S17" s="68">
        <f>IF(W17&gt;3.75,3.75,W17)</f>
        <v>0.61</v>
      </c>
      <c r="T17" s="70" t="str">
        <f>G17</f>
        <v>S</v>
      </c>
      <c r="U17" s="70" t="str">
        <f>H17</f>
        <v>S</v>
      </c>
      <c r="V17" s="98">
        <f>ROUND(E17*CD17,2)</f>
        <v>0.79</v>
      </c>
      <c r="W17" s="98">
        <f>ROUND(F17*EK17,2)</f>
        <v>0.61</v>
      </c>
      <c r="X17" s="99" t="str">
        <f>IF(G17="","",G17)</f>
        <v>S</v>
      </c>
      <c r="Y17" s="100">
        <f>IF(LEN(X17)-LEN(SUBSTITUTE(X17,"b",))=0,0,1.05)</f>
        <v>0</v>
      </c>
      <c r="Z17" s="100">
        <f>IF(LEN(X17)-LEN(SUBSTITUTE(X17,"f",))=0,0,1.1)</f>
        <v>0</v>
      </c>
      <c r="AA17" s="100">
        <f>IF(LEN(X17)-LEN(SUBSTITUTE(X17,"H",))=0,0,0)</f>
        <v>0</v>
      </c>
      <c r="AB17" s="100">
        <f>IF(LEN(X17)-LEN(SUBSTITUTE(X17,"dF",))=0,0,0.36)</f>
        <v>0</v>
      </c>
      <c r="AC17" s="100">
        <f>IF(LEN(X17)-LEN(SUBSTITUTE(X17,"tF",))=0,0,0.53)</f>
        <v>0</v>
      </c>
      <c r="AD17" s="99">
        <f>IF(AB17+AC17=0,1,0)</f>
        <v>1</v>
      </c>
      <c r="AE17" s="100">
        <f>IF(LEN(X17)-LEN(SUBSTITUTE(X17,"F",))=0,0,0.19*AD17)</f>
        <v>0</v>
      </c>
      <c r="AF17" s="100">
        <f>(LEN(X17)-LEN(SUBSTITUTE(X17,"l",)))*1.09</f>
        <v>0</v>
      </c>
      <c r="AG17" s="100">
        <f>SUM(Y17:AC17,AE17,AF17)</f>
        <v>0</v>
      </c>
      <c r="AH17" s="101">
        <f>IF(LEN(X17)-LEN(SUBSTITUTE(X17,"o",))&gt;0,0,1)</f>
        <v>1</v>
      </c>
      <c r="AI17" s="100">
        <f>IF(LEN(X17)-LEN(SUBSTITUTE(X17,"3",))=0,0,1.05)</f>
        <v>0</v>
      </c>
      <c r="AJ17" s="100">
        <f>IF(LEN(X17)-LEN(SUBSTITUTE(X17,"5",))=0,0,1.2)</f>
        <v>0</v>
      </c>
      <c r="AK17" s="100">
        <f>IF(LEN(X17)-LEN(SUBSTITUTE(X17,"7",))=0,0,1.28)</f>
        <v>0</v>
      </c>
      <c r="AL17" s="100">
        <f>IF(LEN(X17)-LEN(SUBSTITUTE(X17,"9",))=0,0,1.37)</f>
        <v>0</v>
      </c>
      <c r="AM17" s="100">
        <f>IF(LEN(X17)-LEN(SUBSTITUTE(X17,"10",))=0,0,1.45)</f>
        <v>0</v>
      </c>
      <c r="AN17" s="100">
        <f>SUM(AI17:AM17)*AH17</f>
        <v>0</v>
      </c>
      <c r="AO17" s="101">
        <f>IF(LEN(X17)-LEN(SUBSTITUTE(X17,"o",))&gt;0,1,0)</f>
        <v>0</v>
      </c>
      <c r="AP17" s="100">
        <f>IF(LEN(X17)-LEN(SUBSTITUTE(X17,"3o",))=0,0,1.07)</f>
        <v>0</v>
      </c>
      <c r="AQ17" s="100">
        <f>IF(LEN(X17)-LEN(SUBSTITUTE(X17,"5o",))=0,0,1.16)</f>
        <v>0</v>
      </c>
      <c r="AR17" s="100">
        <f>IF(LEN(X17)-LEN(SUBSTITUTE(X17,"7o",))=0,0,1.24)</f>
        <v>0</v>
      </c>
      <c r="AS17" s="100">
        <f>IF(LEN(X17)-LEN(SUBSTITUTE(X17,"9o",))=0,0,1.33)</f>
        <v>0</v>
      </c>
      <c r="AT17" s="100">
        <f>IF(LEN(X17)-LEN(SUBSTITUTE(X17,"10o",))=0,0,1.41)</f>
        <v>0</v>
      </c>
      <c r="AU17" s="100">
        <f>IF(LEN(X17)-LEN(SUBSTITUTE(X17,"A",))=0,0,0)</f>
        <v>0</v>
      </c>
      <c r="AV17" s="100">
        <f>IF(LEN(X17)-LEN(SUBSTITUTE(X17,"B",))=0,0,0.04)</f>
        <v>0</v>
      </c>
      <c r="AW17" s="100">
        <f>IF(LEN(X17)-LEN(SUBSTITUTE(X17,"C",))=0,0,0.08)</f>
        <v>0</v>
      </c>
      <c r="AX17" s="100">
        <f>SUM(AP17:AW17)*AO17</f>
        <v>0</v>
      </c>
      <c r="AY17" s="100">
        <f>IF(LEN(X17)-LEN(SUBSTITUTE(X17,"p",))&lt;2,0,(LEN(X17)-LEN(SUBSTITUTE(X17,"p",))-1)*0.03)</f>
        <v>0</v>
      </c>
      <c r="AZ17" s="100">
        <f>IF(LEN(X17)-LEN(SUBSTITUTE(X17,"g",))=0,0,0.03)</f>
        <v>0</v>
      </c>
      <c r="BA17" s="100">
        <f>IF(LEN(X17)-LEN(SUBSTITUTE(X17,"G",))=0,0,0.08)</f>
        <v>0</v>
      </c>
      <c r="BB17" s="100">
        <f>(LEN(X17)-LEN(SUBSTITUTE(X17,"-",)))*0.09</f>
        <v>0</v>
      </c>
      <c r="BC17" s="100">
        <f>SUM(AY17:BB17)</f>
        <v>0</v>
      </c>
      <c r="BD17" s="102">
        <f>LEN(X17)-LEN(SUBSTITUTE(X17,"T",))</f>
        <v>0</v>
      </c>
      <c r="BE17" s="102">
        <f>LEN(X17)-LEN(SUBSTITUTE(X17,"Z",))</f>
        <v>0</v>
      </c>
      <c r="BF17" s="102">
        <f>LEN(X17)-LEN(SUBSTITUTE(X17,"S",))</f>
        <v>1</v>
      </c>
      <c r="BG17" s="102">
        <f>LEN(X17)-LEN(SUBSTITUTE(X17,"Y",))</f>
        <v>0</v>
      </c>
      <c r="BH17" s="102">
        <f>LEN(X17)-LEN(SUBSTITUTE(X17,"X",))</f>
        <v>0</v>
      </c>
      <c r="BI17" s="102">
        <f>LEN(X17)-LEN(SUBSTITUTE(X17,"M",))</f>
        <v>0</v>
      </c>
      <c r="BJ17" s="102">
        <f>LEN(X17)-LEN(SUBSTITUTE(X17,"K",))</f>
        <v>0</v>
      </c>
      <c r="BK17" s="102">
        <f>LEN(X17)-LEN(SUBSTITUTE(X17,"D",))</f>
        <v>0</v>
      </c>
      <c r="BL17" s="102">
        <f>SUM(BD17:BK17)</f>
        <v>1</v>
      </c>
      <c r="BM17" s="102">
        <f>IF(BL17=0,0,1)</f>
        <v>1</v>
      </c>
      <c r="BN17" s="100">
        <f>IF(BL17=1,0.6,0)</f>
        <v>0.6</v>
      </c>
      <c r="BO17" s="100">
        <f>IF(BL17=2,0.81,0)</f>
        <v>0</v>
      </c>
      <c r="BP17" s="100">
        <f>IF(BL17=3,1.01,0)</f>
        <v>0</v>
      </c>
      <c r="BQ17" s="100">
        <f>IF(BL17=4,1.15,0)</f>
        <v>0</v>
      </c>
      <c r="BR17" s="100">
        <f>IF(BL17=5,1.25,0)</f>
        <v>0</v>
      </c>
      <c r="BS17" s="100">
        <f>SUM(BN17:BR17)*BM17</f>
        <v>0.6</v>
      </c>
      <c r="BT17" s="100">
        <f>(LEN(X17)-LEN(SUBSTITUTE(X17,"T",)))*-0.03</f>
        <v>0</v>
      </c>
      <c r="BU17" s="100">
        <f>(LEN(X17)-LEN(SUBSTITUTE(X17,"Z",)))*0</f>
        <v>0</v>
      </c>
      <c r="BV17" s="100">
        <f>(LEN(X17)-LEN(SUBSTITUTE(X17,"S",)))*0.01</f>
        <v>0.01</v>
      </c>
      <c r="BW17" s="100">
        <f>(LEN(X17)-LEN(SUBSTITUTE(X17,"Y",)))*0.01</f>
        <v>0</v>
      </c>
      <c r="BX17" s="100">
        <f>(LEN(X17)-LEN(SUBSTITUTE(X17,"X",)))*0.01</f>
        <v>0</v>
      </c>
      <c r="BY17" s="100">
        <f>(LEN(X17)-LEN(SUBSTITUTE(X17,"M",)))*0.01</f>
        <v>0</v>
      </c>
      <c r="BZ17" s="100">
        <f>(LEN(X17)-LEN(SUBSTITUTE(X17,"K",)))*0.02</f>
        <v>0</v>
      </c>
      <c r="CA17" s="100">
        <f>(LEN(X17)-LEN(SUBSTITUTE(X17,"D",)))*0.02</f>
        <v>0</v>
      </c>
      <c r="CB17" s="100">
        <f>SUM(BT17:CA17)</f>
        <v>0.01</v>
      </c>
      <c r="CC17" s="100">
        <f>IF(A17=1,0.15,0)</f>
        <v>0</v>
      </c>
      <c r="CD17" s="100">
        <f>SUM(AG17,AN17,AX17,BC17,BS17,CB17,CC17)</f>
        <v>0.61</v>
      </c>
      <c r="CE17" s="99" t="str">
        <f>IF(H17="","",H17)</f>
        <v>S</v>
      </c>
      <c r="CF17" s="100">
        <f>IF(LEN(CE17)-LEN(SUBSTITUTE(CE17,"b",))=0,0,1.05)</f>
        <v>0</v>
      </c>
      <c r="CG17" s="100">
        <f>IF(LEN(CE17)-LEN(SUBSTITUTE(CE17,"f",))=0,0,1.1)</f>
        <v>0</v>
      </c>
      <c r="CH17" s="100">
        <f>IF(LEN(CE17)-LEN(SUBSTITUTE(CE17,"H",))=0,0,0)</f>
        <v>0</v>
      </c>
      <c r="CI17" s="100">
        <f>IF(LEN(CE17)-LEN(SUBSTITUTE(CE17,"dF",))=0,0,0.36)</f>
        <v>0</v>
      </c>
      <c r="CJ17" s="100">
        <f>IF(LEN(CE17)-LEN(SUBSTITUTE(CE17,"tF",))=0,0,0.53)</f>
        <v>0</v>
      </c>
      <c r="CK17" s="99">
        <f>IF(CI17+CJ17=0,1,0)</f>
        <v>1</v>
      </c>
      <c r="CL17" s="100">
        <f>IF(LEN(CE17)-LEN(SUBSTITUTE(CE17,"F",))=0,0,0.19*CK17)</f>
        <v>0</v>
      </c>
      <c r="CM17" s="100">
        <f>(LEN(CE17)-LEN(SUBSTITUTE(CE17,"l",)))*1.09</f>
        <v>0</v>
      </c>
      <c r="CN17" s="100">
        <f>SUM(CF17:CJ17,CL17,CM17)</f>
        <v>0</v>
      </c>
      <c r="CO17" s="101">
        <f>IF(LEN(CE17)-LEN(SUBSTITUTE(CE17,"o",))&gt;0,0,1)</f>
        <v>1</v>
      </c>
      <c r="CP17" s="100">
        <f>IF(LEN(CE17)-LEN(SUBSTITUTE(CE17,"3",))=0,0,1.05)</f>
        <v>0</v>
      </c>
      <c r="CQ17" s="100">
        <f>IF(LEN(CE17)-LEN(SUBSTITUTE(CE17,"5",))=0,0,1.2)</f>
        <v>0</v>
      </c>
      <c r="CR17" s="100">
        <f>IF(LEN(CE17)-LEN(SUBSTITUTE(CE17,"7",))=0,0,1.28)</f>
        <v>0</v>
      </c>
      <c r="CS17" s="100">
        <f>IF(LEN(CE17)-LEN(SUBSTITUTE(CE17,"9",))=0,0,1.37)</f>
        <v>0</v>
      </c>
      <c r="CT17" s="100">
        <f>IF(LEN(CE17)-LEN(SUBSTITUTE(CE17,"10",))=0,0,1.45)</f>
        <v>0</v>
      </c>
      <c r="CU17" s="100">
        <f>SUM(CP17:CT17)*CO17</f>
        <v>0</v>
      </c>
      <c r="CV17" s="101">
        <f>IF(LEN(CE17)-LEN(SUBSTITUTE(CE17,"o",))&gt;0,1,0)</f>
        <v>0</v>
      </c>
      <c r="CW17" s="100">
        <f>IF(LEN(CE17)-LEN(SUBSTITUTE(CE17,"3o",))=0,0,1.07)</f>
        <v>0</v>
      </c>
      <c r="CX17" s="100">
        <f>IF(LEN(CE17)-LEN(SUBSTITUTE(CE17,"5o",))=0,0,1.16)</f>
        <v>0</v>
      </c>
      <c r="CY17" s="100">
        <f>IF(LEN(CE17)-LEN(SUBSTITUTE(CE17,"7o",))=0,0,1.24)</f>
        <v>0</v>
      </c>
      <c r="CZ17" s="100">
        <f>IF(LEN(CE17)-LEN(SUBSTITUTE(CE17,"9o",))=0,0,1.33)</f>
        <v>0</v>
      </c>
      <c r="DA17" s="100">
        <f>IF(LEN(CE17)-LEN(SUBSTITUTE(CE17,"10o",))=0,0,1.41)</f>
        <v>0</v>
      </c>
      <c r="DB17" s="100">
        <f>IF(LEN(CE17)-LEN(SUBSTITUTE(CE17,"A",))=0,0,0)</f>
        <v>0</v>
      </c>
      <c r="DC17" s="100">
        <f>IF(LEN(CE17)-LEN(SUBSTITUTE(CE17,"B",))=0,0,0.04)</f>
        <v>0</v>
      </c>
      <c r="DD17" s="100">
        <f>IF(LEN(CE17)-LEN(SUBSTITUTE(CE17,"C",))=0,0,0.08)</f>
        <v>0</v>
      </c>
      <c r="DE17" s="100">
        <f>SUM(CW17:DD17)*CV17</f>
        <v>0</v>
      </c>
      <c r="DF17" s="100">
        <f>IF(LEN(CE17)-LEN(SUBSTITUTE(CE17,"p",))&lt;2,0,(LEN(CE17)-LEN(SUBSTITUTE(CE17,"p",))-1)*0.03)</f>
        <v>0</v>
      </c>
      <c r="DG17" s="100">
        <f>IF(LEN(CE17)-LEN(SUBSTITUTE(CE17,"g",))=0,0,0.03)</f>
        <v>0</v>
      </c>
      <c r="DH17" s="100">
        <f>IF(LEN(CE17)-LEN(SUBSTITUTE(CE17,"G",))=0,0,0.08)</f>
        <v>0</v>
      </c>
      <c r="DI17" s="100">
        <f>(LEN(CE17)-LEN(SUBSTITUTE(CE17,"-",)))*0.09</f>
        <v>0</v>
      </c>
      <c r="DJ17" s="100">
        <f>SUM(DF17:DI17)</f>
        <v>0</v>
      </c>
      <c r="DK17" s="102">
        <f>LEN(CE17)-LEN(SUBSTITUTE(CE17,"T",))</f>
        <v>0</v>
      </c>
      <c r="DL17" s="102">
        <f>LEN(CE17)-LEN(SUBSTITUTE(CE17,"Z",))</f>
        <v>0</v>
      </c>
      <c r="DM17" s="102">
        <f>LEN(CE17)-LEN(SUBSTITUTE(CE17,"S",))</f>
        <v>1</v>
      </c>
      <c r="DN17" s="102">
        <f>LEN(CE17)-LEN(SUBSTITUTE(CE17,"Y",))</f>
        <v>0</v>
      </c>
      <c r="DO17" s="102">
        <f>LEN(CE17)-LEN(SUBSTITUTE(CE17,"X",))</f>
        <v>0</v>
      </c>
      <c r="DP17" s="102">
        <f>LEN(CE17)-LEN(SUBSTITUTE(CE17,"M",))</f>
        <v>0</v>
      </c>
      <c r="DQ17" s="102">
        <f>LEN(CE17)-LEN(SUBSTITUTE(CE17,"K",))</f>
        <v>0</v>
      </c>
      <c r="DR17" s="102">
        <f>LEN(CE17)-LEN(SUBSTITUTE(CE17,"D",))</f>
        <v>0</v>
      </c>
      <c r="DS17" s="102">
        <f>SUM(DK17:DR17)</f>
        <v>1</v>
      </c>
      <c r="DT17" s="102">
        <f>IF(DS17=0,0,1)</f>
        <v>1</v>
      </c>
      <c r="DU17" s="100">
        <f>IF(DS17=1,0.6,0)</f>
        <v>0.6</v>
      </c>
      <c r="DV17" s="100">
        <f>IF(DS17=2,0.81,0)</f>
        <v>0</v>
      </c>
      <c r="DW17" s="100">
        <f>IF(DS17=3,1.01,0)</f>
        <v>0</v>
      </c>
      <c r="DX17" s="100">
        <f>IF(DS17=4,1.15,0)</f>
        <v>0</v>
      </c>
      <c r="DY17" s="100">
        <f>IF(DS17=5,1.25,0)</f>
        <v>0</v>
      </c>
      <c r="DZ17" s="100">
        <f>SUM(DU17:DY17)*DT17</f>
        <v>0.6</v>
      </c>
      <c r="EA17" s="100">
        <f>(LEN(CE17)-LEN(SUBSTITUTE(CE17,"T",)))*-0.03</f>
        <v>0</v>
      </c>
      <c r="EB17" s="100">
        <f>(LEN(CE17)-LEN(SUBSTITUTE(CE17,"Z",)))*0</f>
        <v>0</v>
      </c>
      <c r="EC17" s="100">
        <f>(LEN(CE17)-LEN(SUBSTITUTE(CE17,"S",)))*0.01</f>
        <v>0.01</v>
      </c>
      <c r="ED17" s="100">
        <f>(LEN(CE17)-LEN(SUBSTITUTE(CE17,"Y",)))*0.01</f>
        <v>0</v>
      </c>
      <c r="EE17" s="100">
        <f>(LEN(CE17)-LEN(SUBSTITUTE(CE17,"X",)))*0.01</f>
        <v>0</v>
      </c>
      <c r="EF17" s="100">
        <f>(LEN(CE17)-LEN(SUBSTITUTE(CE17,"M",)))*0.01</f>
        <v>0</v>
      </c>
      <c r="EG17" s="100">
        <f>(LEN(CE17)-LEN(SUBSTITUTE(CE17,"K",)))*0.02</f>
        <v>0</v>
      </c>
      <c r="EH17" s="100">
        <f>(LEN(CE17)-LEN(SUBSTITUTE(CE17,"D",)))*0.02</f>
        <v>0</v>
      </c>
      <c r="EI17" s="100">
        <f>SUM(EA17:EH17)</f>
        <v>0.01</v>
      </c>
      <c r="EJ17" s="100">
        <f>IF(A17=1,0.15,0)</f>
        <v>0</v>
      </c>
      <c r="EK17" s="100">
        <f>SUM(CN17,CU17,DE17,DJ17,DZ17,EI17,EJ17)</f>
        <v>0.61</v>
      </c>
      <c r="EL17" s="68">
        <f>C17</f>
        <v>27.42</v>
      </c>
      <c r="EM17" s="68">
        <f>SUM(O17:Q17)+R17+S17</f>
        <v>13.399999999999999</v>
      </c>
      <c r="EN17" s="98">
        <f>ROUND(18-(12*C17)/B17,2)</f>
        <v>-0.8</v>
      </c>
      <c r="EO17" s="68">
        <f>IF(EN17&gt;7.5,7.5,IF(EN17&lt;0,0,EN17))</f>
        <v>0</v>
      </c>
      <c r="EP17" s="68">
        <f>SUM(EM17,EO17)</f>
        <v>13.399999999999999</v>
      </c>
    </row>
    <row r="18" spans="1:146" ht="13.5" customHeight="1">
      <c r="A18" s="61"/>
      <c r="B18" s="62">
        <v>17.5</v>
      </c>
      <c r="C18" s="63">
        <v>27.79</v>
      </c>
      <c r="D18" s="64">
        <v>3.5</v>
      </c>
      <c r="E18" s="64"/>
      <c r="F18" s="64"/>
      <c r="G18" s="65"/>
      <c r="H18" s="65"/>
      <c r="I18" s="66"/>
      <c r="J18" s="67">
        <v>3</v>
      </c>
      <c r="K18" s="5" t="s">
        <v>231</v>
      </c>
      <c r="L18" s="5" t="s">
        <v>232</v>
      </c>
      <c r="M18" s="5"/>
      <c r="N18" s="5"/>
      <c r="O18" s="68">
        <f>D18</f>
        <v>3.5</v>
      </c>
      <c r="P18" s="68">
        <f>D18</f>
        <v>3.5</v>
      </c>
      <c r="Q18" s="68">
        <f>D18</f>
        <v>3.5</v>
      </c>
      <c r="R18" s="68">
        <f>IF(V18&gt;3.75,3.75,V18)</f>
        <v>0</v>
      </c>
      <c r="S18" s="68">
        <f>IF(W18&gt;3.75,3.75,W18)</f>
        <v>0</v>
      </c>
      <c r="T18" s="70"/>
      <c r="U18" s="70"/>
      <c r="V18" s="98">
        <f>ROUND(E18*CD18,2)</f>
        <v>0</v>
      </c>
      <c r="W18" s="98">
        <f>ROUND(F18*EK18,2)</f>
        <v>0</v>
      </c>
      <c r="X18" s="99">
        <f>IF(G18="","",G18)</f>
      </c>
      <c r="Y18" s="100">
        <f>IF(LEN(X18)-LEN(SUBSTITUTE(X18,"b",))=0,0,1.05)</f>
        <v>0</v>
      </c>
      <c r="Z18" s="100">
        <f>IF(LEN(X18)-LEN(SUBSTITUTE(X18,"f",))=0,0,1.1)</f>
        <v>0</v>
      </c>
      <c r="AA18" s="100">
        <f>IF(LEN(X18)-LEN(SUBSTITUTE(X18,"H",))=0,0,0)</f>
        <v>0</v>
      </c>
      <c r="AB18" s="100">
        <f>IF(LEN(X18)-LEN(SUBSTITUTE(X18,"dF",))=0,0,0.36)</f>
        <v>0</v>
      </c>
      <c r="AC18" s="100">
        <f>IF(LEN(X18)-LEN(SUBSTITUTE(X18,"tF",))=0,0,0.53)</f>
        <v>0</v>
      </c>
      <c r="AD18" s="99">
        <f>IF(AB18+AC18=0,1,0)</f>
        <v>1</v>
      </c>
      <c r="AE18" s="100">
        <f>IF(LEN(X18)-LEN(SUBSTITUTE(X18,"F",))=0,0,0.19*AD18)</f>
        <v>0</v>
      </c>
      <c r="AF18" s="100">
        <f>(LEN(X18)-LEN(SUBSTITUTE(X18,"l",)))*1.09</f>
        <v>0</v>
      </c>
      <c r="AG18" s="100">
        <f>SUM(Y18:AC18,AE18,AF18)</f>
        <v>0</v>
      </c>
      <c r="AH18" s="101">
        <f>IF(LEN(X18)-LEN(SUBSTITUTE(X18,"o",))&gt;0,0,1)</f>
        <v>1</v>
      </c>
      <c r="AI18" s="100">
        <f>IF(LEN(X18)-LEN(SUBSTITUTE(X18,"3",))=0,0,1.05)</f>
        <v>0</v>
      </c>
      <c r="AJ18" s="100">
        <f>IF(LEN(X18)-LEN(SUBSTITUTE(X18,"5",))=0,0,1.2)</f>
        <v>0</v>
      </c>
      <c r="AK18" s="100">
        <f>IF(LEN(X18)-LEN(SUBSTITUTE(X18,"7",))=0,0,1.28)</f>
        <v>0</v>
      </c>
      <c r="AL18" s="100">
        <f>IF(LEN(X18)-LEN(SUBSTITUTE(X18,"9",))=0,0,1.37)</f>
        <v>0</v>
      </c>
      <c r="AM18" s="100">
        <f>IF(LEN(X18)-LEN(SUBSTITUTE(X18,"10",))=0,0,1.45)</f>
        <v>0</v>
      </c>
      <c r="AN18" s="100">
        <f>SUM(AI18:AM18)*AH18</f>
        <v>0</v>
      </c>
      <c r="AO18" s="101">
        <f>IF(LEN(X18)-LEN(SUBSTITUTE(X18,"o",))&gt;0,1,0)</f>
        <v>0</v>
      </c>
      <c r="AP18" s="100">
        <f>IF(LEN(X18)-LEN(SUBSTITUTE(X18,"3o",))=0,0,1.07)</f>
        <v>0</v>
      </c>
      <c r="AQ18" s="100">
        <f>IF(LEN(X18)-LEN(SUBSTITUTE(X18,"5o",))=0,0,1.16)</f>
        <v>0</v>
      </c>
      <c r="AR18" s="100">
        <f>IF(LEN(X18)-LEN(SUBSTITUTE(X18,"7o",))=0,0,1.24)</f>
        <v>0</v>
      </c>
      <c r="AS18" s="100">
        <f>IF(LEN(X18)-LEN(SUBSTITUTE(X18,"9o",))=0,0,1.33)</f>
        <v>0</v>
      </c>
      <c r="AT18" s="100">
        <f>IF(LEN(X18)-LEN(SUBSTITUTE(X18,"10o",))=0,0,1.41)</f>
        <v>0</v>
      </c>
      <c r="AU18" s="100">
        <f>IF(LEN(X18)-LEN(SUBSTITUTE(X18,"A",))=0,0,0)</f>
        <v>0</v>
      </c>
      <c r="AV18" s="100">
        <f>IF(LEN(X18)-LEN(SUBSTITUTE(X18,"B",))=0,0,0.04)</f>
        <v>0</v>
      </c>
      <c r="AW18" s="100">
        <f>IF(LEN(X18)-LEN(SUBSTITUTE(X18,"C",))=0,0,0.08)</f>
        <v>0</v>
      </c>
      <c r="AX18" s="100">
        <f>SUM(AP18:AW18)*AO18</f>
        <v>0</v>
      </c>
      <c r="AY18" s="100">
        <f>IF(LEN(X18)-LEN(SUBSTITUTE(X18,"p",))&lt;2,0,(LEN(X18)-LEN(SUBSTITUTE(X18,"p",))-1)*0.03)</f>
        <v>0</v>
      </c>
      <c r="AZ18" s="100">
        <f>IF(LEN(X18)-LEN(SUBSTITUTE(X18,"g",))=0,0,0.03)</f>
        <v>0</v>
      </c>
      <c r="BA18" s="100">
        <f>IF(LEN(X18)-LEN(SUBSTITUTE(X18,"G",))=0,0,0.08)</f>
        <v>0</v>
      </c>
      <c r="BB18" s="100">
        <f>(LEN(X18)-LEN(SUBSTITUTE(X18,"-",)))*0.09</f>
        <v>0</v>
      </c>
      <c r="BC18" s="100">
        <f>SUM(AY18:BB18)</f>
        <v>0</v>
      </c>
      <c r="BD18" s="102">
        <f>LEN(X18)-LEN(SUBSTITUTE(X18,"T",))</f>
        <v>0</v>
      </c>
      <c r="BE18" s="102">
        <f>LEN(X18)-LEN(SUBSTITUTE(X18,"Z",))</f>
        <v>0</v>
      </c>
      <c r="BF18" s="102">
        <f>LEN(X18)-LEN(SUBSTITUTE(X18,"S",))</f>
        <v>0</v>
      </c>
      <c r="BG18" s="102">
        <f>LEN(X18)-LEN(SUBSTITUTE(X18,"Y",))</f>
        <v>0</v>
      </c>
      <c r="BH18" s="102">
        <f>LEN(X18)-LEN(SUBSTITUTE(X18,"X",))</f>
        <v>0</v>
      </c>
      <c r="BI18" s="102">
        <f>LEN(X18)-LEN(SUBSTITUTE(X18,"M",))</f>
        <v>0</v>
      </c>
      <c r="BJ18" s="102">
        <f>LEN(X18)-LEN(SUBSTITUTE(X18,"K",))</f>
        <v>0</v>
      </c>
      <c r="BK18" s="102">
        <f>LEN(X18)-LEN(SUBSTITUTE(X18,"D",))</f>
        <v>0</v>
      </c>
      <c r="BL18" s="102">
        <f>SUM(BD18:BK18)</f>
        <v>0</v>
      </c>
      <c r="BM18" s="102">
        <f>IF(BL18=0,0,1)</f>
        <v>0</v>
      </c>
      <c r="BN18" s="100">
        <f>IF(BL18=1,0.6,0)</f>
        <v>0</v>
      </c>
      <c r="BO18" s="100">
        <f>IF(BL18=2,0.81,0)</f>
        <v>0</v>
      </c>
      <c r="BP18" s="100">
        <f>IF(BL18=3,1.01,0)</f>
        <v>0</v>
      </c>
      <c r="BQ18" s="100">
        <f>IF(BL18=4,1.15,0)</f>
        <v>0</v>
      </c>
      <c r="BR18" s="100">
        <f>IF(BL18=5,1.25,0)</f>
        <v>0</v>
      </c>
      <c r="BS18" s="100">
        <f>SUM(BN18:BR18)*BM18</f>
        <v>0</v>
      </c>
      <c r="BT18" s="100">
        <f>(LEN(X18)-LEN(SUBSTITUTE(X18,"T",)))*-0.03</f>
        <v>0</v>
      </c>
      <c r="BU18" s="100">
        <f>(LEN(X18)-LEN(SUBSTITUTE(X18,"Z",)))*0</f>
        <v>0</v>
      </c>
      <c r="BV18" s="100">
        <f>(LEN(X18)-LEN(SUBSTITUTE(X18,"S",)))*0.01</f>
        <v>0</v>
      </c>
      <c r="BW18" s="100">
        <f>(LEN(X18)-LEN(SUBSTITUTE(X18,"Y",)))*0.01</f>
        <v>0</v>
      </c>
      <c r="BX18" s="100">
        <f>(LEN(X18)-LEN(SUBSTITUTE(X18,"X",)))*0.01</f>
        <v>0</v>
      </c>
      <c r="BY18" s="100">
        <f>(LEN(X18)-LEN(SUBSTITUTE(X18,"M",)))*0.01</f>
        <v>0</v>
      </c>
      <c r="BZ18" s="100">
        <f>(LEN(X18)-LEN(SUBSTITUTE(X18,"K",)))*0.02</f>
        <v>0</v>
      </c>
      <c r="CA18" s="100">
        <f>(LEN(X18)-LEN(SUBSTITUTE(X18,"D",)))*0.02</f>
        <v>0</v>
      </c>
      <c r="CB18" s="100">
        <f>SUM(BT18:CA18)</f>
        <v>0</v>
      </c>
      <c r="CC18" s="100">
        <f>IF(A18=1,0.15,0)</f>
        <v>0</v>
      </c>
      <c r="CD18" s="100">
        <f>SUM(AG18,AN18,AX18,BC18,BS18,CB18,CC18)</f>
        <v>0</v>
      </c>
      <c r="CE18" s="99">
        <f>IF(H18="","",H18)</f>
      </c>
      <c r="CF18" s="100">
        <f>IF(LEN(CE18)-LEN(SUBSTITUTE(CE18,"b",))=0,0,1.05)</f>
        <v>0</v>
      </c>
      <c r="CG18" s="100">
        <f>IF(LEN(CE18)-LEN(SUBSTITUTE(CE18,"f",))=0,0,1.1)</f>
        <v>0</v>
      </c>
      <c r="CH18" s="100">
        <f>IF(LEN(CE18)-LEN(SUBSTITUTE(CE18,"H",))=0,0,0)</f>
        <v>0</v>
      </c>
      <c r="CI18" s="100">
        <f>IF(LEN(CE18)-LEN(SUBSTITUTE(CE18,"dF",))=0,0,0.36)</f>
        <v>0</v>
      </c>
      <c r="CJ18" s="100">
        <f>IF(LEN(CE18)-LEN(SUBSTITUTE(CE18,"tF",))=0,0,0.53)</f>
        <v>0</v>
      </c>
      <c r="CK18" s="99">
        <f>IF(CI18+CJ18=0,1,0)</f>
        <v>1</v>
      </c>
      <c r="CL18" s="100">
        <f>IF(LEN(CE18)-LEN(SUBSTITUTE(CE18,"F",))=0,0,0.19*CK18)</f>
        <v>0</v>
      </c>
      <c r="CM18" s="100">
        <f>(LEN(CE18)-LEN(SUBSTITUTE(CE18,"l",)))*1.09</f>
        <v>0</v>
      </c>
      <c r="CN18" s="100">
        <f>SUM(CF18:CJ18,CL18,CM18)</f>
        <v>0</v>
      </c>
      <c r="CO18" s="101">
        <f>IF(LEN(CE18)-LEN(SUBSTITUTE(CE18,"o",))&gt;0,0,1)</f>
        <v>1</v>
      </c>
      <c r="CP18" s="100">
        <f>IF(LEN(CE18)-LEN(SUBSTITUTE(CE18,"3",))=0,0,1.05)</f>
        <v>0</v>
      </c>
      <c r="CQ18" s="100">
        <f>IF(LEN(CE18)-LEN(SUBSTITUTE(CE18,"5",))=0,0,1.2)</f>
        <v>0</v>
      </c>
      <c r="CR18" s="100">
        <f>IF(LEN(CE18)-LEN(SUBSTITUTE(CE18,"7",))=0,0,1.28)</f>
        <v>0</v>
      </c>
      <c r="CS18" s="100">
        <f>IF(LEN(CE18)-LEN(SUBSTITUTE(CE18,"9",))=0,0,1.37)</f>
        <v>0</v>
      </c>
      <c r="CT18" s="100">
        <f>IF(LEN(CE18)-LEN(SUBSTITUTE(CE18,"10",))=0,0,1.45)</f>
        <v>0</v>
      </c>
      <c r="CU18" s="100">
        <f>SUM(CP18:CT18)*CO18</f>
        <v>0</v>
      </c>
      <c r="CV18" s="101">
        <f>IF(LEN(CE18)-LEN(SUBSTITUTE(CE18,"o",))&gt;0,1,0)</f>
        <v>0</v>
      </c>
      <c r="CW18" s="100">
        <f>IF(LEN(CE18)-LEN(SUBSTITUTE(CE18,"3o",))=0,0,1.07)</f>
        <v>0</v>
      </c>
      <c r="CX18" s="100">
        <f>IF(LEN(CE18)-LEN(SUBSTITUTE(CE18,"5o",))=0,0,1.16)</f>
        <v>0</v>
      </c>
      <c r="CY18" s="100">
        <f>IF(LEN(CE18)-LEN(SUBSTITUTE(CE18,"7o",))=0,0,1.24)</f>
        <v>0</v>
      </c>
      <c r="CZ18" s="100">
        <f>IF(LEN(CE18)-LEN(SUBSTITUTE(CE18,"9o",))=0,0,1.33)</f>
        <v>0</v>
      </c>
      <c r="DA18" s="100">
        <f>IF(LEN(CE18)-LEN(SUBSTITUTE(CE18,"10o",))=0,0,1.41)</f>
        <v>0</v>
      </c>
      <c r="DB18" s="100">
        <f>IF(LEN(CE18)-LEN(SUBSTITUTE(CE18,"A",))=0,0,0)</f>
        <v>0</v>
      </c>
      <c r="DC18" s="100">
        <f>IF(LEN(CE18)-LEN(SUBSTITUTE(CE18,"B",))=0,0,0.04)</f>
        <v>0</v>
      </c>
      <c r="DD18" s="100">
        <f>IF(LEN(CE18)-LEN(SUBSTITUTE(CE18,"C",))=0,0,0.08)</f>
        <v>0</v>
      </c>
      <c r="DE18" s="100">
        <f>SUM(CW18:DD18)*CV18</f>
        <v>0</v>
      </c>
      <c r="DF18" s="100">
        <f>IF(LEN(CE18)-LEN(SUBSTITUTE(CE18,"p",))&lt;2,0,(LEN(CE18)-LEN(SUBSTITUTE(CE18,"p",))-1)*0.03)</f>
        <v>0</v>
      </c>
      <c r="DG18" s="100">
        <f>IF(LEN(CE18)-LEN(SUBSTITUTE(CE18,"g",))=0,0,0.03)</f>
        <v>0</v>
      </c>
      <c r="DH18" s="100">
        <f>IF(LEN(CE18)-LEN(SUBSTITUTE(CE18,"G",))=0,0,0.08)</f>
        <v>0</v>
      </c>
      <c r="DI18" s="100">
        <f>(LEN(CE18)-LEN(SUBSTITUTE(CE18,"-",)))*0.09</f>
        <v>0</v>
      </c>
      <c r="DJ18" s="100">
        <f>SUM(DF18:DI18)</f>
        <v>0</v>
      </c>
      <c r="DK18" s="102">
        <f>LEN(CE18)-LEN(SUBSTITUTE(CE18,"T",))</f>
        <v>0</v>
      </c>
      <c r="DL18" s="102">
        <f>LEN(CE18)-LEN(SUBSTITUTE(CE18,"Z",))</f>
        <v>0</v>
      </c>
      <c r="DM18" s="102">
        <f>LEN(CE18)-LEN(SUBSTITUTE(CE18,"S",))</f>
        <v>0</v>
      </c>
      <c r="DN18" s="102">
        <f>LEN(CE18)-LEN(SUBSTITUTE(CE18,"Y",))</f>
        <v>0</v>
      </c>
      <c r="DO18" s="102">
        <f>LEN(CE18)-LEN(SUBSTITUTE(CE18,"X",))</f>
        <v>0</v>
      </c>
      <c r="DP18" s="102">
        <f>LEN(CE18)-LEN(SUBSTITUTE(CE18,"M",))</f>
        <v>0</v>
      </c>
      <c r="DQ18" s="102">
        <f>LEN(CE18)-LEN(SUBSTITUTE(CE18,"K",))</f>
        <v>0</v>
      </c>
      <c r="DR18" s="102">
        <f>LEN(CE18)-LEN(SUBSTITUTE(CE18,"D",))</f>
        <v>0</v>
      </c>
      <c r="DS18" s="102">
        <f>SUM(DK18:DR18)</f>
        <v>0</v>
      </c>
      <c r="DT18" s="102">
        <f>IF(DS18=0,0,1)</f>
        <v>0</v>
      </c>
      <c r="DU18" s="100">
        <f>IF(DS18=1,0.6,0)</f>
        <v>0</v>
      </c>
      <c r="DV18" s="100">
        <f>IF(DS18=2,0.81,0)</f>
        <v>0</v>
      </c>
      <c r="DW18" s="100">
        <f>IF(DS18=3,1.01,0)</f>
        <v>0</v>
      </c>
      <c r="DX18" s="100">
        <f>IF(DS18=4,1.15,0)</f>
        <v>0</v>
      </c>
      <c r="DY18" s="100">
        <f>IF(DS18=5,1.25,0)</f>
        <v>0</v>
      </c>
      <c r="DZ18" s="100">
        <f>SUM(DU18:DY18)*DT18</f>
        <v>0</v>
      </c>
      <c r="EA18" s="100">
        <f>(LEN(CE18)-LEN(SUBSTITUTE(CE18,"T",)))*-0.03</f>
        <v>0</v>
      </c>
      <c r="EB18" s="100">
        <f>(LEN(CE18)-LEN(SUBSTITUTE(CE18,"Z",)))*0</f>
        <v>0</v>
      </c>
      <c r="EC18" s="100">
        <f>(LEN(CE18)-LEN(SUBSTITUTE(CE18,"S",)))*0.01</f>
        <v>0</v>
      </c>
      <c r="ED18" s="100">
        <f>(LEN(CE18)-LEN(SUBSTITUTE(CE18,"Y",)))*0.01</f>
        <v>0</v>
      </c>
      <c r="EE18" s="100">
        <f>(LEN(CE18)-LEN(SUBSTITUTE(CE18,"X",)))*0.01</f>
        <v>0</v>
      </c>
      <c r="EF18" s="100">
        <f>(LEN(CE18)-LEN(SUBSTITUTE(CE18,"M",)))*0.01</f>
        <v>0</v>
      </c>
      <c r="EG18" s="100">
        <f>(LEN(CE18)-LEN(SUBSTITUTE(CE18,"K",)))*0.02</f>
        <v>0</v>
      </c>
      <c r="EH18" s="100">
        <f>(LEN(CE18)-LEN(SUBSTITUTE(CE18,"D",)))*0.02</f>
        <v>0</v>
      </c>
      <c r="EI18" s="100">
        <f>SUM(EA18:EH18)</f>
        <v>0</v>
      </c>
      <c r="EJ18" s="100">
        <f>IF(A18=1,0.15,0)</f>
        <v>0</v>
      </c>
      <c r="EK18" s="100">
        <f>SUM(CN18,CU18,DE18,DJ18,DZ18,EI18,EJ18)</f>
        <v>0</v>
      </c>
      <c r="EL18" s="68">
        <f>C18</f>
        <v>27.79</v>
      </c>
      <c r="EM18" s="68">
        <f>SUM(O18:Q18)+R18+S18</f>
        <v>10.5</v>
      </c>
      <c r="EN18" s="98">
        <f>ROUND(18-(12*C18)/B18,2)</f>
        <v>-1.06</v>
      </c>
      <c r="EO18" s="68">
        <f>IF(EN18&gt;7.5,7.5,IF(EN18&lt;0,0,EN18))</f>
        <v>0</v>
      </c>
      <c r="EP18" s="68">
        <f>SUM(EM18,EO18)</f>
        <v>10.5</v>
      </c>
    </row>
    <row r="19" spans="1:146" ht="13.5" customHeight="1">
      <c r="A19" s="61"/>
      <c r="B19" s="62">
        <v>17.5</v>
      </c>
      <c r="C19" s="63">
        <v>26.66</v>
      </c>
      <c r="D19" s="64">
        <v>3.4</v>
      </c>
      <c r="E19" s="64"/>
      <c r="F19" s="64"/>
      <c r="G19" s="65"/>
      <c r="H19" s="65"/>
      <c r="I19" s="66"/>
      <c r="J19" s="67">
        <v>4</v>
      </c>
      <c r="K19" s="5" t="s">
        <v>233</v>
      </c>
      <c r="L19" s="5" t="s">
        <v>234</v>
      </c>
      <c r="M19" s="5" t="s">
        <v>171</v>
      </c>
      <c r="N19" s="5" t="s">
        <v>187</v>
      </c>
      <c r="O19" s="68">
        <f>D19</f>
        <v>3.4</v>
      </c>
      <c r="P19" s="68">
        <f>D19</f>
        <v>3.4</v>
      </c>
      <c r="Q19" s="68">
        <f>D19</f>
        <v>3.4</v>
      </c>
      <c r="R19" s="68">
        <f>IF(V19&gt;3.75,3.75,V19)</f>
        <v>0</v>
      </c>
      <c r="S19" s="68">
        <f>IF(W19&gt;3.75,3.75,W19)</f>
        <v>0</v>
      </c>
      <c r="T19" s="70"/>
      <c r="U19" s="70"/>
      <c r="V19" s="98">
        <f>ROUND(E19*CD19,2)</f>
        <v>0</v>
      </c>
      <c r="W19" s="98">
        <f>ROUND(F19*EK19,2)</f>
        <v>0</v>
      </c>
      <c r="X19" s="99">
        <f>IF(G19="","",G19)</f>
      </c>
      <c r="Y19" s="100">
        <f>IF(LEN(X19)-LEN(SUBSTITUTE(X19,"b",))=0,0,1.05)</f>
        <v>0</v>
      </c>
      <c r="Z19" s="100">
        <f>IF(LEN(X19)-LEN(SUBSTITUTE(X19,"f",))=0,0,1.1)</f>
        <v>0</v>
      </c>
      <c r="AA19" s="100">
        <f>IF(LEN(X19)-LEN(SUBSTITUTE(X19,"H",))=0,0,0)</f>
        <v>0</v>
      </c>
      <c r="AB19" s="100">
        <f>IF(LEN(X19)-LEN(SUBSTITUTE(X19,"dF",))=0,0,0.36)</f>
        <v>0</v>
      </c>
      <c r="AC19" s="100">
        <f>IF(LEN(X19)-LEN(SUBSTITUTE(X19,"tF",))=0,0,0.53)</f>
        <v>0</v>
      </c>
      <c r="AD19" s="99">
        <f>IF(AB19+AC19=0,1,0)</f>
        <v>1</v>
      </c>
      <c r="AE19" s="100">
        <f>IF(LEN(X19)-LEN(SUBSTITUTE(X19,"F",))=0,0,0.19*AD19)</f>
        <v>0</v>
      </c>
      <c r="AF19" s="100">
        <f>(LEN(X19)-LEN(SUBSTITUTE(X19,"l",)))*1.09</f>
        <v>0</v>
      </c>
      <c r="AG19" s="100">
        <f>SUM(Y19:AC19,AE19,AF19)</f>
        <v>0</v>
      </c>
      <c r="AH19" s="101">
        <f>IF(LEN(X19)-LEN(SUBSTITUTE(X19,"o",))&gt;0,0,1)</f>
        <v>1</v>
      </c>
      <c r="AI19" s="100">
        <f>IF(LEN(X19)-LEN(SUBSTITUTE(X19,"3",))=0,0,1.05)</f>
        <v>0</v>
      </c>
      <c r="AJ19" s="100">
        <f>IF(LEN(X19)-LEN(SUBSTITUTE(X19,"5",))=0,0,1.2)</f>
        <v>0</v>
      </c>
      <c r="AK19" s="100">
        <f>IF(LEN(X19)-LEN(SUBSTITUTE(X19,"7",))=0,0,1.28)</f>
        <v>0</v>
      </c>
      <c r="AL19" s="100">
        <f>IF(LEN(X19)-LEN(SUBSTITUTE(X19,"9",))=0,0,1.37)</f>
        <v>0</v>
      </c>
      <c r="AM19" s="100">
        <f>IF(LEN(X19)-LEN(SUBSTITUTE(X19,"10",))=0,0,1.45)</f>
        <v>0</v>
      </c>
      <c r="AN19" s="100">
        <f>SUM(AI19:AM19)*AH19</f>
        <v>0</v>
      </c>
      <c r="AO19" s="101">
        <f>IF(LEN(X19)-LEN(SUBSTITUTE(X19,"o",))&gt;0,1,0)</f>
        <v>0</v>
      </c>
      <c r="AP19" s="100">
        <f>IF(LEN(X19)-LEN(SUBSTITUTE(X19,"3o",))=0,0,1.07)</f>
        <v>0</v>
      </c>
      <c r="AQ19" s="100">
        <f>IF(LEN(X19)-LEN(SUBSTITUTE(X19,"5o",))=0,0,1.16)</f>
        <v>0</v>
      </c>
      <c r="AR19" s="100">
        <f>IF(LEN(X19)-LEN(SUBSTITUTE(X19,"7o",))=0,0,1.24)</f>
        <v>0</v>
      </c>
      <c r="AS19" s="100">
        <f>IF(LEN(X19)-LEN(SUBSTITUTE(X19,"9o",))=0,0,1.33)</f>
        <v>0</v>
      </c>
      <c r="AT19" s="100">
        <f>IF(LEN(X19)-LEN(SUBSTITUTE(X19,"10o",))=0,0,1.41)</f>
        <v>0</v>
      </c>
      <c r="AU19" s="100">
        <f>IF(LEN(X19)-LEN(SUBSTITUTE(X19,"A",))=0,0,0)</f>
        <v>0</v>
      </c>
      <c r="AV19" s="100">
        <f>IF(LEN(X19)-LEN(SUBSTITUTE(X19,"B",))=0,0,0.04)</f>
        <v>0</v>
      </c>
      <c r="AW19" s="100">
        <f>IF(LEN(X19)-LEN(SUBSTITUTE(X19,"C",))=0,0,0.08)</f>
        <v>0</v>
      </c>
      <c r="AX19" s="100">
        <f>SUM(AP19:AW19)*AO19</f>
        <v>0</v>
      </c>
      <c r="AY19" s="100">
        <f>IF(LEN(X19)-LEN(SUBSTITUTE(X19,"p",))&lt;2,0,(LEN(X19)-LEN(SUBSTITUTE(X19,"p",))-1)*0.03)</f>
        <v>0</v>
      </c>
      <c r="AZ19" s="100">
        <f>IF(LEN(X19)-LEN(SUBSTITUTE(X19,"g",))=0,0,0.03)</f>
        <v>0</v>
      </c>
      <c r="BA19" s="100">
        <f>IF(LEN(X19)-LEN(SUBSTITUTE(X19,"G",))=0,0,0.08)</f>
        <v>0</v>
      </c>
      <c r="BB19" s="100">
        <f>(LEN(X19)-LEN(SUBSTITUTE(X19,"-",)))*0.09</f>
        <v>0</v>
      </c>
      <c r="BC19" s="100">
        <f>SUM(AY19:BB19)</f>
        <v>0</v>
      </c>
      <c r="BD19" s="102">
        <f>LEN(X19)-LEN(SUBSTITUTE(X19,"T",))</f>
        <v>0</v>
      </c>
      <c r="BE19" s="102">
        <f>LEN(X19)-LEN(SUBSTITUTE(X19,"Z",))</f>
        <v>0</v>
      </c>
      <c r="BF19" s="102">
        <f>LEN(X19)-LEN(SUBSTITUTE(X19,"S",))</f>
        <v>0</v>
      </c>
      <c r="BG19" s="102">
        <f>LEN(X19)-LEN(SUBSTITUTE(X19,"Y",))</f>
        <v>0</v>
      </c>
      <c r="BH19" s="102">
        <f>LEN(X19)-LEN(SUBSTITUTE(X19,"X",))</f>
        <v>0</v>
      </c>
      <c r="BI19" s="102">
        <f>LEN(X19)-LEN(SUBSTITUTE(X19,"M",))</f>
        <v>0</v>
      </c>
      <c r="BJ19" s="102">
        <f>LEN(X19)-LEN(SUBSTITUTE(X19,"K",))</f>
        <v>0</v>
      </c>
      <c r="BK19" s="102">
        <f>LEN(X19)-LEN(SUBSTITUTE(X19,"D",))</f>
        <v>0</v>
      </c>
      <c r="BL19" s="102">
        <f>SUM(BD19:BK19)</f>
        <v>0</v>
      </c>
      <c r="BM19" s="102">
        <f>IF(BL19=0,0,1)</f>
        <v>0</v>
      </c>
      <c r="BN19" s="100">
        <f>IF(BL19=1,0.6,0)</f>
        <v>0</v>
      </c>
      <c r="BO19" s="100">
        <f>IF(BL19=2,0.81,0)</f>
        <v>0</v>
      </c>
      <c r="BP19" s="100">
        <f>IF(BL19=3,1.01,0)</f>
        <v>0</v>
      </c>
      <c r="BQ19" s="100">
        <f>IF(BL19=4,1.15,0)</f>
        <v>0</v>
      </c>
      <c r="BR19" s="100">
        <f>IF(BL19=5,1.25,0)</f>
        <v>0</v>
      </c>
      <c r="BS19" s="100">
        <f>SUM(BN19:BR19)*BM19</f>
        <v>0</v>
      </c>
      <c r="BT19" s="100">
        <f>(LEN(X19)-LEN(SUBSTITUTE(X19,"T",)))*-0.03</f>
        <v>0</v>
      </c>
      <c r="BU19" s="100">
        <f>(LEN(X19)-LEN(SUBSTITUTE(X19,"Z",)))*0</f>
        <v>0</v>
      </c>
      <c r="BV19" s="100">
        <f>(LEN(X19)-LEN(SUBSTITUTE(X19,"S",)))*0.01</f>
        <v>0</v>
      </c>
      <c r="BW19" s="100">
        <f>(LEN(X19)-LEN(SUBSTITUTE(X19,"Y",)))*0.01</f>
        <v>0</v>
      </c>
      <c r="BX19" s="100">
        <f>(LEN(X19)-LEN(SUBSTITUTE(X19,"X",)))*0.01</f>
        <v>0</v>
      </c>
      <c r="BY19" s="100">
        <f>(LEN(X19)-LEN(SUBSTITUTE(X19,"M",)))*0.01</f>
        <v>0</v>
      </c>
      <c r="BZ19" s="100">
        <f>(LEN(X19)-LEN(SUBSTITUTE(X19,"K",)))*0.02</f>
        <v>0</v>
      </c>
      <c r="CA19" s="100">
        <f>(LEN(X19)-LEN(SUBSTITUTE(X19,"D",)))*0.02</f>
        <v>0</v>
      </c>
      <c r="CB19" s="100">
        <f>SUM(BT19:CA19)</f>
        <v>0</v>
      </c>
      <c r="CC19" s="100">
        <f>IF(A19=1,0.15,0)</f>
        <v>0</v>
      </c>
      <c r="CD19" s="100">
        <f>SUM(AG19,AN19,AX19,BC19,BS19,CB19,CC19)</f>
        <v>0</v>
      </c>
      <c r="CE19" s="99">
        <f>IF(H19="","",H19)</f>
      </c>
      <c r="CF19" s="100">
        <f>IF(LEN(CE19)-LEN(SUBSTITUTE(CE19,"b",))=0,0,1.05)</f>
        <v>0</v>
      </c>
      <c r="CG19" s="100">
        <f>IF(LEN(CE19)-LEN(SUBSTITUTE(CE19,"f",))=0,0,1.1)</f>
        <v>0</v>
      </c>
      <c r="CH19" s="100">
        <f>IF(LEN(CE19)-LEN(SUBSTITUTE(CE19,"H",))=0,0,0)</f>
        <v>0</v>
      </c>
      <c r="CI19" s="100">
        <f>IF(LEN(CE19)-LEN(SUBSTITUTE(CE19,"dF",))=0,0,0.36)</f>
        <v>0</v>
      </c>
      <c r="CJ19" s="100">
        <f>IF(LEN(CE19)-LEN(SUBSTITUTE(CE19,"tF",))=0,0,0.53)</f>
        <v>0</v>
      </c>
      <c r="CK19" s="99">
        <f>IF(CI19+CJ19=0,1,0)</f>
        <v>1</v>
      </c>
      <c r="CL19" s="100">
        <f>IF(LEN(CE19)-LEN(SUBSTITUTE(CE19,"F",))=0,0,0.19*CK19)</f>
        <v>0</v>
      </c>
      <c r="CM19" s="100">
        <f>(LEN(CE19)-LEN(SUBSTITUTE(CE19,"l",)))*1.09</f>
        <v>0</v>
      </c>
      <c r="CN19" s="100">
        <f>SUM(CF19:CJ19,CL19,CM19)</f>
        <v>0</v>
      </c>
      <c r="CO19" s="101">
        <f>IF(LEN(CE19)-LEN(SUBSTITUTE(CE19,"o",))&gt;0,0,1)</f>
        <v>1</v>
      </c>
      <c r="CP19" s="100">
        <f>IF(LEN(CE19)-LEN(SUBSTITUTE(CE19,"3",))=0,0,1.05)</f>
        <v>0</v>
      </c>
      <c r="CQ19" s="100">
        <f>IF(LEN(CE19)-LEN(SUBSTITUTE(CE19,"5",))=0,0,1.2)</f>
        <v>0</v>
      </c>
      <c r="CR19" s="100">
        <f>IF(LEN(CE19)-LEN(SUBSTITUTE(CE19,"7",))=0,0,1.28)</f>
        <v>0</v>
      </c>
      <c r="CS19" s="100">
        <f>IF(LEN(CE19)-LEN(SUBSTITUTE(CE19,"9",))=0,0,1.37)</f>
        <v>0</v>
      </c>
      <c r="CT19" s="100">
        <f>IF(LEN(CE19)-LEN(SUBSTITUTE(CE19,"10",))=0,0,1.45)</f>
        <v>0</v>
      </c>
      <c r="CU19" s="100">
        <f>SUM(CP19:CT19)*CO19</f>
        <v>0</v>
      </c>
      <c r="CV19" s="101">
        <f>IF(LEN(CE19)-LEN(SUBSTITUTE(CE19,"o",))&gt;0,1,0)</f>
        <v>0</v>
      </c>
      <c r="CW19" s="100">
        <f>IF(LEN(CE19)-LEN(SUBSTITUTE(CE19,"3o",))=0,0,1.07)</f>
        <v>0</v>
      </c>
      <c r="CX19" s="100">
        <f>IF(LEN(CE19)-LEN(SUBSTITUTE(CE19,"5o",))=0,0,1.16)</f>
        <v>0</v>
      </c>
      <c r="CY19" s="100">
        <f>IF(LEN(CE19)-LEN(SUBSTITUTE(CE19,"7o",))=0,0,1.24)</f>
        <v>0</v>
      </c>
      <c r="CZ19" s="100">
        <f>IF(LEN(CE19)-LEN(SUBSTITUTE(CE19,"9o",))=0,0,1.33)</f>
        <v>0</v>
      </c>
      <c r="DA19" s="100">
        <f>IF(LEN(CE19)-LEN(SUBSTITUTE(CE19,"10o",))=0,0,1.41)</f>
        <v>0</v>
      </c>
      <c r="DB19" s="100">
        <f>IF(LEN(CE19)-LEN(SUBSTITUTE(CE19,"A",))=0,0,0)</f>
        <v>0</v>
      </c>
      <c r="DC19" s="100">
        <f>IF(LEN(CE19)-LEN(SUBSTITUTE(CE19,"B",))=0,0,0.04)</f>
        <v>0</v>
      </c>
      <c r="DD19" s="100">
        <f>IF(LEN(CE19)-LEN(SUBSTITUTE(CE19,"C",))=0,0,0.08)</f>
        <v>0</v>
      </c>
      <c r="DE19" s="100">
        <f>SUM(CW19:DD19)*CV19</f>
        <v>0</v>
      </c>
      <c r="DF19" s="100">
        <f>IF(LEN(CE19)-LEN(SUBSTITUTE(CE19,"p",))&lt;2,0,(LEN(CE19)-LEN(SUBSTITUTE(CE19,"p",))-1)*0.03)</f>
        <v>0</v>
      </c>
      <c r="DG19" s="100">
        <f>IF(LEN(CE19)-LEN(SUBSTITUTE(CE19,"g",))=0,0,0.03)</f>
        <v>0</v>
      </c>
      <c r="DH19" s="100">
        <f>IF(LEN(CE19)-LEN(SUBSTITUTE(CE19,"G",))=0,0,0.08)</f>
        <v>0</v>
      </c>
      <c r="DI19" s="100">
        <f>(LEN(CE19)-LEN(SUBSTITUTE(CE19,"-",)))*0.09</f>
        <v>0</v>
      </c>
      <c r="DJ19" s="100">
        <f>SUM(DF19:DI19)</f>
        <v>0</v>
      </c>
      <c r="DK19" s="102">
        <f>LEN(CE19)-LEN(SUBSTITUTE(CE19,"T",))</f>
        <v>0</v>
      </c>
      <c r="DL19" s="102">
        <f>LEN(CE19)-LEN(SUBSTITUTE(CE19,"Z",))</f>
        <v>0</v>
      </c>
      <c r="DM19" s="102">
        <f>LEN(CE19)-LEN(SUBSTITUTE(CE19,"S",))</f>
        <v>0</v>
      </c>
      <c r="DN19" s="102">
        <f>LEN(CE19)-LEN(SUBSTITUTE(CE19,"Y",))</f>
        <v>0</v>
      </c>
      <c r="DO19" s="102">
        <f>LEN(CE19)-LEN(SUBSTITUTE(CE19,"X",))</f>
        <v>0</v>
      </c>
      <c r="DP19" s="102">
        <f>LEN(CE19)-LEN(SUBSTITUTE(CE19,"M",))</f>
        <v>0</v>
      </c>
      <c r="DQ19" s="102">
        <f>LEN(CE19)-LEN(SUBSTITUTE(CE19,"K",))</f>
        <v>0</v>
      </c>
      <c r="DR19" s="102">
        <f>LEN(CE19)-LEN(SUBSTITUTE(CE19,"D",))</f>
        <v>0</v>
      </c>
      <c r="DS19" s="102">
        <f>SUM(DK19:DR19)</f>
        <v>0</v>
      </c>
      <c r="DT19" s="102">
        <f>IF(DS19=0,0,1)</f>
        <v>0</v>
      </c>
      <c r="DU19" s="100">
        <f>IF(DS19=1,0.6,0)</f>
        <v>0</v>
      </c>
      <c r="DV19" s="100">
        <f>IF(DS19=2,0.81,0)</f>
        <v>0</v>
      </c>
      <c r="DW19" s="100">
        <f>IF(DS19=3,1.01,0)</f>
        <v>0</v>
      </c>
      <c r="DX19" s="100">
        <f>IF(DS19=4,1.15,0)</f>
        <v>0</v>
      </c>
      <c r="DY19" s="100">
        <f>IF(DS19=5,1.25,0)</f>
        <v>0</v>
      </c>
      <c r="DZ19" s="100">
        <f>SUM(DU19:DY19)*DT19</f>
        <v>0</v>
      </c>
      <c r="EA19" s="100">
        <f>(LEN(CE19)-LEN(SUBSTITUTE(CE19,"T",)))*-0.03</f>
        <v>0</v>
      </c>
      <c r="EB19" s="100">
        <f>(LEN(CE19)-LEN(SUBSTITUTE(CE19,"Z",)))*0</f>
        <v>0</v>
      </c>
      <c r="EC19" s="100">
        <f>(LEN(CE19)-LEN(SUBSTITUTE(CE19,"S",)))*0.01</f>
        <v>0</v>
      </c>
      <c r="ED19" s="100">
        <f>(LEN(CE19)-LEN(SUBSTITUTE(CE19,"Y",)))*0.01</f>
        <v>0</v>
      </c>
      <c r="EE19" s="100">
        <f>(LEN(CE19)-LEN(SUBSTITUTE(CE19,"X",)))*0.01</f>
        <v>0</v>
      </c>
      <c r="EF19" s="100">
        <f>(LEN(CE19)-LEN(SUBSTITUTE(CE19,"M",)))*0.01</f>
        <v>0</v>
      </c>
      <c r="EG19" s="100">
        <f>(LEN(CE19)-LEN(SUBSTITUTE(CE19,"K",)))*0.02</f>
        <v>0</v>
      </c>
      <c r="EH19" s="100">
        <f>(LEN(CE19)-LEN(SUBSTITUTE(CE19,"D",)))*0.02</f>
        <v>0</v>
      </c>
      <c r="EI19" s="100">
        <f>SUM(EA19:EH19)</f>
        <v>0</v>
      </c>
      <c r="EJ19" s="100">
        <f>IF(A19=1,0.15,0)</f>
        <v>0</v>
      </c>
      <c r="EK19" s="100">
        <f>SUM(CN19,CU19,DE19,DJ19,DZ19,EI19,EJ19)</f>
        <v>0</v>
      </c>
      <c r="EL19" s="68">
        <f>C19</f>
        <v>26.66</v>
      </c>
      <c r="EM19" s="68">
        <f>SUM(O19:Q19)+R19+S19</f>
        <v>10.2</v>
      </c>
      <c r="EN19" s="98">
        <f>ROUND(18-(12*C19)/B19,2)</f>
        <v>-0.28</v>
      </c>
      <c r="EO19" s="68">
        <f>IF(EN19&gt;7.5,7.5,IF(EN19&lt;0,0,EN19))</f>
        <v>0</v>
      </c>
      <c r="EP19" s="68">
        <f>SUM(EM19,EO19)</f>
        <v>10.2</v>
      </c>
    </row>
  </sheetData>
  <mergeCells count="130">
    <mergeCell ref="J1:EP1"/>
    <mergeCell ref="J2:EP2"/>
    <mergeCell ref="J4:K4"/>
    <mergeCell ref="L4:O4"/>
    <mergeCell ref="J5:K5"/>
    <mergeCell ref="L5:O5"/>
    <mergeCell ref="J6:K6"/>
    <mergeCell ref="L6:O6"/>
    <mergeCell ref="J7:K7"/>
    <mergeCell ref="L7:O7"/>
    <mergeCell ref="J8:K8"/>
    <mergeCell ref="L8:O8"/>
    <mergeCell ref="J9:K9"/>
    <mergeCell ref="L9:O9"/>
    <mergeCell ref="A11:H11"/>
    <mergeCell ref="J11:J15"/>
    <mergeCell ref="K11:K15"/>
    <mergeCell ref="L11:L15"/>
    <mergeCell ref="M11:M15"/>
    <mergeCell ref="N11:N15"/>
    <mergeCell ref="O11:Q11"/>
    <mergeCell ref="R11:U11"/>
    <mergeCell ref="V11:W13"/>
    <mergeCell ref="X11:EK11"/>
    <mergeCell ref="EL11:EL15"/>
    <mergeCell ref="EM11:EM15"/>
    <mergeCell ref="EN11:EN15"/>
    <mergeCell ref="EO11:EO15"/>
    <mergeCell ref="EP11:EP15"/>
    <mergeCell ref="A12:A15"/>
    <mergeCell ref="B12:B15"/>
    <mergeCell ref="C12:C15"/>
    <mergeCell ref="D12:D15"/>
    <mergeCell ref="E12:F13"/>
    <mergeCell ref="G12:H13"/>
    <mergeCell ref="O12:O15"/>
    <mergeCell ref="P12:P15"/>
    <mergeCell ref="Q12:Q15"/>
    <mergeCell ref="R12:S13"/>
    <mergeCell ref="T12:U13"/>
    <mergeCell ref="X12:CD12"/>
    <mergeCell ref="CE12:EK12"/>
    <mergeCell ref="X13:X15"/>
    <mergeCell ref="Y13:AG13"/>
    <mergeCell ref="AH13:AN13"/>
    <mergeCell ref="AO13:AX13"/>
    <mergeCell ref="AY13:BC13"/>
    <mergeCell ref="BD13:CB13"/>
    <mergeCell ref="CC13:CC15"/>
    <mergeCell ref="CD13:CD15"/>
    <mergeCell ref="CE13:CE15"/>
    <mergeCell ref="CF13:CN13"/>
    <mergeCell ref="CO13:CU13"/>
    <mergeCell ref="CV13:DE13"/>
    <mergeCell ref="DF13:DJ13"/>
    <mergeCell ref="DK13:EI13"/>
    <mergeCell ref="EJ13:EJ15"/>
    <mergeCell ref="EK13:EK15"/>
    <mergeCell ref="E14:E15"/>
    <mergeCell ref="F14:F15"/>
    <mergeCell ref="G14:G15"/>
    <mergeCell ref="H14:H15"/>
    <mergeCell ref="R14:R15"/>
    <mergeCell ref="S14:S15"/>
    <mergeCell ref="T14:T15"/>
    <mergeCell ref="U14:U15"/>
    <mergeCell ref="V14:V15"/>
    <mergeCell ref="W14:W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AS14:AS15"/>
    <mergeCell ref="AT14:AT15"/>
    <mergeCell ref="AU14:AW14"/>
    <mergeCell ref="AX14:AX15"/>
    <mergeCell ref="AY14:AY15"/>
    <mergeCell ref="AZ14:AZ15"/>
    <mergeCell ref="BA14:BA15"/>
    <mergeCell ref="BB14:BB15"/>
    <mergeCell ref="BC14:BC15"/>
    <mergeCell ref="BD14:BS14"/>
    <mergeCell ref="BT14:CB14"/>
    <mergeCell ref="CF14:CF15"/>
    <mergeCell ref="CG14:CG15"/>
    <mergeCell ref="CH14:CH15"/>
    <mergeCell ref="CI14:CI15"/>
    <mergeCell ref="CJ14:CJ15"/>
    <mergeCell ref="CK14:CK15"/>
    <mergeCell ref="CL14:CL15"/>
    <mergeCell ref="CM14:CM15"/>
    <mergeCell ref="CN14:CN15"/>
    <mergeCell ref="CO14:CO15"/>
    <mergeCell ref="CP14:CP15"/>
    <mergeCell ref="CQ14:CQ15"/>
    <mergeCell ref="CR14:CR15"/>
    <mergeCell ref="CS14:CS15"/>
    <mergeCell ref="CT14:CT15"/>
    <mergeCell ref="CU14:CU15"/>
    <mergeCell ref="CV14:CV15"/>
    <mergeCell ref="CW14:CW15"/>
    <mergeCell ref="CX14:CX15"/>
    <mergeCell ref="CY14:CY15"/>
    <mergeCell ref="CZ14:CZ15"/>
    <mergeCell ref="DA14:DA15"/>
    <mergeCell ref="DB14:DD14"/>
    <mergeCell ref="DE14:DE15"/>
    <mergeCell ref="DF14:DF15"/>
    <mergeCell ref="DG14:DG15"/>
    <mergeCell ref="DH14:DH15"/>
    <mergeCell ref="DI14:DI15"/>
    <mergeCell ref="DJ14:DJ15"/>
    <mergeCell ref="DK14:DZ14"/>
    <mergeCell ref="EA14:EI14"/>
  </mergeCells>
  <printOptions/>
  <pageMargins left="0.3701388888888889" right="0.3798611111111111" top="0.9840277777777777" bottom="0.9840277777777777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IV32"/>
  <sheetViews>
    <sheetView showGridLines="0" zoomScale="90" zoomScaleNormal="90" workbookViewId="0" topLeftCell="A1">
      <selection activeCell="EO30" sqref="EO30"/>
    </sheetView>
  </sheetViews>
  <sheetFormatPr defaultColWidth="1.3359375" defaultRowHeight="11.25"/>
  <cols>
    <col min="1" max="1" width="0" style="21" hidden="1" customWidth="1"/>
    <col min="2" max="3" width="0" style="22" hidden="1" customWidth="1"/>
    <col min="4" max="6" width="0" style="23" hidden="1" customWidth="1"/>
    <col min="7" max="8" width="0" style="24" hidden="1" customWidth="1"/>
    <col min="9" max="9" width="0" style="25" hidden="1" customWidth="1"/>
    <col min="10" max="11" width="9.5" style="26" customWidth="1"/>
    <col min="12" max="12" width="18.83203125" style="26" customWidth="1"/>
    <col min="13" max="13" width="9.5" style="26" customWidth="1"/>
    <col min="14" max="14" width="18.83203125" style="26" customWidth="1"/>
    <col min="15" max="15" width="9.5" style="27" customWidth="1"/>
    <col min="16" max="17" width="0" style="23" hidden="1" customWidth="1"/>
    <col min="18" max="19" width="9.5" style="27" customWidth="1"/>
    <col min="20" max="21" width="9.5" style="28" customWidth="1"/>
    <col min="22" max="23" width="0" style="29" hidden="1" customWidth="1"/>
    <col min="24" max="24" width="0" style="30" hidden="1" customWidth="1"/>
    <col min="25" max="29" width="0" style="31" hidden="1" customWidth="1"/>
    <col min="30" max="30" width="0" style="30" hidden="1" customWidth="1"/>
    <col min="31" max="33" width="0" style="31" hidden="1" customWidth="1"/>
    <col min="34" max="34" width="0" style="32" hidden="1" customWidth="1"/>
    <col min="35" max="40" width="0" style="31" hidden="1" customWidth="1"/>
    <col min="41" max="41" width="0" style="32" hidden="1" customWidth="1"/>
    <col min="42" max="52" width="0" style="31" hidden="1" customWidth="1"/>
    <col min="53" max="55" width="0" style="33" hidden="1" customWidth="1"/>
    <col min="56" max="65" width="0" style="34" hidden="1" customWidth="1"/>
    <col min="66" max="82" width="0" style="33" hidden="1" customWidth="1"/>
    <col min="83" max="83" width="0" style="30" hidden="1" customWidth="1"/>
    <col min="84" max="88" width="0" style="31" hidden="1" customWidth="1"/>
    <col min="89" max="89" width="0" style="30" hidden="1" customWidth="1"/>
    <col min="90" max="92" width="0" style="31" hidden="1" customWidth="1"/>
    <col min="93" max="93" width="0" style="32" hidden="1" customWidth="1"/>
    <col min="94" max="99" width="0" style="31" hidden="1" customWidth="1"/>
    <col min="100" max="100" width="0" style="32" hidden="1" customWidth="1"/>
    <col min="101" max="111" width="0" style="31" hidden="1" customWidth="1"/>
    <col min="112" max="114" width="0" style="33" hidden="1" customWidth="1"/>
    <col min="115" max="124" width="0" style="34" hidden="1" customWidth="1"/>
    <col min="125" max="141" width="0" style="33" hidden="1" customWidth="1"/>
    <col min="142" max="143" width="9.5" style="27" customWidth="1"/>
    <col min="144" max="144" width="0" style="33" hidden="1" customWidth="1"/>
    <col min="145" max="146" width="9.5" style="27" customWidth="1"/>
    <col min="147" max="16384" width="9.33203125" style="35" customWidth="1"/>
  </cols>
  <sheetData>
    <row r="1" spans="1:256" s="2" customFormat="1" ht="27">
      <c r="A1" s="21"/>
      <c r="B1" s="22"/>
      <c r="C1" s="22"/>
      <c r="D1" s="23"/>
      <c r="E1" s="23"/>
      <c r="F1" s="23"/>
      <c r="G1" s="24"/>
      <c r="H1" s="24"/>
      <c r="I1" s="25"/>
      <c r="J1" s="2" t="s">
        <v>0</v>
      </c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s="3" customFormat="1" ht="13.5" customHeight="1">
      <c r="A2" s="21"/>
      <c r="B2" s="22"/>
      <c r="C2" s="22"/>
      <c r="D2" s="23"/>
      <c r="E2" s="23"/>
      <c r="F2" s="23"/>
      <c r="G2" s="24"/>
      <c r="H2" s="24"/>
      <c r="I2" s="25"/>
      <c r="J2" s="3" t="s">
        <v>1</v>
      </c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</row>
    <row r="3" ht="13.5" customHeight="1"/>
    <row r="4" spans="10:23" ht="13.5" customHeight="1">
      <c r="J4" s="4" t="s">
        <v>2</v>
      </c>
      <c r="K4" s="4"/>
      <c r="L4" s="5" t="s">
        <v>235</v>
      </c>
      <c r="M4" s="5"/>
      <c r="N4" s="5"/>
      <c r="O4" s="5"/>
      <c r="V4" s="42"/>
      <c r="W4" s="42"/>
    </row>
    <row r="5" spans="4:23" ht="13.5" customHeight="1">
      <c r="D5" s="28"/>
      <c r="J5" s="4" t="s">
        <v>4</v>
      </c>
      <c r="K5" s="4"/>
      <c r="L5" s="5" t="s">
        <v>5</v>
      </c>
      <c r="M5" s="5"/>
      <c r="N5" s="5"/>
      <c r="O5" s="5"/>
      <c r="V5" s="42"/>
      <c r="W5" s="42"/>
    </row>
    <row r="6" spans="10:23" ht="13.5" customHeight="1">
      <c r="J6" s="4" t="s">
        <v>6</v>
      </c>
      <c r="K6" s="4"/>
      <c r="L6" s="8">
        <v>170</v>
      </c>
      <c r="M6" s="8"/>
      <c r="N6" s="8"/>
      <c r="O6" s="8"/>
      <c r="V6" s="42"/>
      <c r="W6" s="42"/>
    </row>
    <row r="7" spans="10:23" ht="13.5" customHeight="1">
      <c r="J7" s="4" t="s">
        <v>7</v>
      </c>
      <c r="K7" s="4"/>
      <c r="L7" s="8">
        <v>30</v>
      </c>
      <c r="M7" s="8"/>
      <c r="N7" s="8"/>
      <c r="O7" s="8"/>
      <c r="V7" s="42"/>
      <c r="W7" s="42"/>
    </row>
    <row r="8" spans="10:23" ht="13.5" customHeight="1">
      <c r="J8" s="4" t="s">
        <v>8</v>
      </c>
      <c r="K8" s="4"/>
      <c r="L8" s="8">
        <v>18</v>
      </c>
      <c r="M8" s="8"/>
      <c r="N8" s="8"/>
      <c r="O8" s="8"/>
      <c r="V8" s="42"/>
      <c r="W8" s="42"/>
    </row>
    <row r="9" spans="10:23" ht="13.5" customHeight="1">
      <c r="J9" s="4" t="s">
        <v>9</v>
      </c>
      <c r="K9" s="4"/>
      <c r="L9" s="8">
        <f>L6/9.7</f>
        <v>17.52577319587629</v>
      </c>
      <c r="M9" s="8"/>
      <c r="N9" s="8"/>
      <c r="O9" s="8"/>
      <c r="V9" s="42"/>
      <c r="W9" s="42"/>
    </row>
    <row r="10" ht="13.5" customHeight="1"/>
    <row r="11" spans="1:256" s="47" customFormat="1" ht="13.5" customHeight="1">
      <c r="A11" s="43" t="s">
        <v>37</v>
      </c>
      <c r="B11" s="43"/>
      <c r="C11" s="43"/>
      <c r="D11" s="43"/>
      <c r="E11" s="43"/>
      <c r="F11" s="43"/>
      <c r="G11" s="43"/>
      <c r="H11" s="43"/>
      <c r="I11" s="44"/>
      <c r="J11" s="4" t="s">
        <v>38</v>
      </c>
      <c r="K11" s="4" t="s">
        <v>39</v>
      </c>
      <c r="L11" s="4" t="s">
        <v>40</v>
      </c>
      <c r="M11" s="4" t="s">
        <v>41</v>
      </c>
      <c r="N11" s="4" t="s">
        <v>42</v>
      </c>
      <c r="O11" s="45" t="s">
        <v>43</v>
      </c>
      <c r="P11" s="45"/>
      <c r="Q11" s="45"/>
      <c r="R11" s="4" t="s">
        <v>44</v>
      </c>
      <c r="S11" s="4"/>
      <c r="T11" s="4"/>
      <c r="U11" s="4"/>
      <c r="V11" s="46" t="s">
        <v>45</v>
      </c>
      <c r="W11" s="46"/>
      <c r="X11" s="47" t="s">
        <v>46</v>
      </c>
      <c r="EL11" s="45" t="s">
        <v>47</v>
      </c>
      <c r="EM11" s="48" t="s">
        <v>48</v>
      </c>
      <c r="EN11" s="49" t="s">
        <v>49</v>
      </c>
      <c r="EO11" s="48" t="s">
        <v>50</v>
      </c>
      <c r="EP11" s="48" t="s">
        <v>51</v>
      </c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s="55" customFormat="1" ht="13.5" customHeight="1">
      <c r="A12" s="50" t="s">
        <v>52</v>
      </c>
      <c r="B12" s="51" t="s">
        <v>53</v>
      </c>
      <c r="C12" s="51" t="s">
        <v>47</v>
      </c>
      <c r="D12" s="52" t="s">
        <v>54</v>
      </c>
      <c r="E12" s="52" t="s">
        <v>55</v>
      </c>
      <c r="F12" s="52"/>
      <c r="G12" s="53" t="s">
        <v>56</v>
      </c>
      <c r="H12" s="53"/>
      <c r="I12" s="54"/>
      <c r="J12" s="4"/>
      <c r="K12" s="4"/>
      <c r="L12" s="4"/>
      <c r="M12" s="4"/>
      <c r="N12" s="4"/>
      <c r="O12" s="45" t="s">
        <v>57</v>
      </c>
      <c r="P12" s="45" t="s">
        <v>58</v>
      </c>
      <c r="Q12" s="45" t="s">
        <v>59</v>
      </c>
      <c r="R12" s="45" t="s">
        <v>58</v>
      </c>
      <c r="S12" s="45"/>
      <c r="T12" s="45" t="s">
        <v>60</v>
      </c>
      <c r="U12" s="45"/>
      <c r="V12" s="46"/>
      <c r="W12" s="46"/>
      <c r="X12" s="55" t="s">
        <v>61</v>
      </c>
      <c r="CE12" s="55" t="s">
        <v>62</v>
      </c>
      <c r="EL12" s="45"/>
      <c r="EM12" s="45"/>
      <c r="EN12" s="49"/>
      <c r="EO12" s="48"/>
      <c r="EP12" s="48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146" ht="13.5" customHeight="1">
      <c r="A13" s="50"/>
      <c r="B13" s="51"/>
      <c r="C13" s="51"/>
      <c r="D13" s="52"/>
      <c r="E13" s="52"/>
      <c r="F13" s="52"/>
      <c r="G13" s="53"/>
      <c r="H13" s="53"/>
      <c r="I13" s="54"/>
      <c r="J13" s="4"/>
      <c r="K13" s="4"/>
      <c r="L13" s="4"/>
      <c r="M13" s="4"/>
      <c r="N13" s="4"/>
      <c r="O13" s="45"/>
      <c r="P13" s="45"/>
      <c r="Q13" s="45"/>
      <c r="R13" s="45"/>
      <c r="S13" s="45"/>
      <c r="T13" s="45"/>
      <c r="U13" s="45"/>
      <c r="V13" s="46"/>
      <c r="W13" s="46"/>
      <c r="X13" s="56" t="s">
        <v>63</v>
      </c>
      <c r="Y13" s="55" t="s">
        <v>64</v>
      </c>
      <c r="Z13" s="55"/>
      <c r="AA13" s="55"/>
      <c r="AB13" s="55"/>
      <c r="AC13" s="55"/>
      <c r="AD13" s="55"/>
      <c r="AE13" s="55"/>
      <c r="AF13" s="55"/>
      <c r="AG13" s="55"/>
      <c r="AH13" s="55" t="s">
        <v>65</v>
      </c>
      <c r="AI13" s="55"/>
      <c r="AJ13" s="55"/>
      <c r="AK13" s="55"/>
      <c r="AL13" s="55"/>
      <c r="AM13" s="55"/>
      <c r="AN13" s="55"/>
      <c r="AO13" s="55" t="s">
        <v>66</v>
      </c>
      <c r="AP13" s="55"/>
      <c r="AQ13" s="55"/>
      <c r="AR13" s="55"/>
      <c r="AS13" s="55"/>
      <c r="AT13" s="55"/>
      <c r="AU13" s="55"/>
      <c r="AV13" s="55"/>
      <c r="AW13" s="55"/>
      <c r="AX13" s="55"/>
      <c r="AY13" s="55" t="s">
        <v>67</v>
      </c>
      <c r="AZ13" s="55"/>
      <c r="BA13" s="55"/>
      <c r="BB13" s="55"/>
      <c r="BC13" s="55"/>
      <c r="BD13" s="55" t="s">
        <v>68</v>
      </c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 t="s">
        <v>69</v>
      </c>
      <c r="CD13" s="57" t="s">
        <v>70</v>
      </c>
      <c r="CE13" s="56" t="s">
        <v>71</v>
      </c>
      <c r="CF13" s="55" t="s">
        <v>64</v>
      </c>
      <c r="CG13" s="55"/>
      <c r="CH13" s="55"/>
      <c r="CI13" s="55"/>
      <c r="CJ13" s="55"/>
      <c r="CK13" s="55"/>
      <c r="CL13" s="55"/>
      <c r="CM13" s="55"/>
      <c r="CN13" s="55"/>
      <c r="CO13" s="55" t="s">
        <v>65</v>
      </c>
      <c r="CP13" s="55"/>
      <c r="CQ13" s="55"/>
      <c r="CR13" s="55"/>
      <c r="CS13" s="55"/>
      <c r="CT13" s="55"/>
      <c r="CU13" s="55"/>
      <c r="CV13" s="55" t="s">
        <v>66</v>
      </c>
      <c r="CW13" s="55"/>
      <c r="CX13" s="55"/>
      <c r="CY13" s="55"/>
      <c r="CZ13" s="55"/>
      <c r="DA13" s="55"/>
      <c r="DB13" s="55"/>
      <c r="DC13" s="55"/>
      <c r="DD13" s="55"/>
      <c r="DE13" s="55"/>
      <c r="DF13" s="55" t="s">
        <v>67</v>
      </c>
      <c r="DG13" s="55"/>
      <c r="DH13" s="55"/>
      <c r="DI13" s="55"/>
      <c r="DJ13" s="55"/>
      <c r="DK13" s="55" t="s">
        <v>68</v>
      </c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 t="s">
        <v>69</v>
      </c>
      <c r="EK13" s="57" t="s">
        <v>72</v>
      </c>
      <c r="EL13" s="45"/>
      <c r="EM13" s="45"/>
      <c r="EN13" s="49"/>
      <c r="EO13" s="48"/>
      <c r="EP13" s="48"/>
    </row>
    <row r="14" spans="1:146" ht="13.5" customHeight="1">
      <c r="A14" s="50"/>
      <c r="B14" s="51"/>
      <c r="C14" s="51"/>
      <c r="D14" s="52"/>
      <c r="E14" s="52" t="s">
        <v>73</v>
      </c>
      <c r="F14" s="52" t="s">
        <v>74</v>
      </c>
      <c r="G14" s="53" t="s">
        <v>73</v>
      </c>
      <c r="H14" s="53" t="s">
        <v>74</v>
      </c>
      <c r="I14" s="54"/>
      <c r="J14" s="4"/>
      <c r="K14" s="4"/>
      <c r="L14" s="4"/>
      <c r="M14" s="4"/>
      <c r="N14" s="4"/>
      <c r="O14" s="45"/>
      <c r="P14" s="45"/>
      <c r="Q14" s="45"/>
      <c r="R14" s="45" t="s">
        <v>73</v>
      </c>
      <c r="S14" s="45" t="s">
        <v>74</v>
      </c>
      <c r="T14" s="45" t="s">
        <v>73</v>
      </c>
      <c r="U14" s="45" t="s">
        <v>74</v>
      </c>
      <c r="V14" s="58" t="s">
        <v>63</v>
      </c>
      <c r="W14" s="58" t="s">
        <v>71</v>
      </c>
      <c r="X14" s="56"/>
      <c r="Y14" s="55" t="s">
        <v>75</v>
      </c>
      <c r="Z14" s="55" t="s">
        <v>76</v>
      </c>
      <c r="AA14" s="55" t="s">
        <v>77</v>
      </c>
      <c r="AB14" s="55" t="s">
        <v>78</v>
      </c>
      <c r="AC14" s="55" t="s">
        <v>79</v>
      </c>
      <c r="AD14" s="56" t="s">
        <v>80</v>
      </c>
      <c r="AE14" s="55" t="s">
        <v>81</v>
      </c>
      <c r="AF14" s="55" t="s">
        <v>82</v>
      </c>
      <c r="AG14" s="55" t="s">
        <v>83</v>
      </c>
      <c r="AH14" s="59" t="s">
        <v>84</v>
      </c>
      <c r="AI14" s="55" t="s">
        <v>85</v>
      </c>
      <c r="AJ14" s="55" t="s">
        <v>86</v>
      </c>
      <c r="AK14" s="55" t="s">
        <v>87</v>
      </c>
      <c r="AL14" s="55" t="s">
        <v>88</v>
      </c>
      <c r="AM14" s="55" t="s">
        <v>89</v>
      </c>
      <c r="AN14" s="55" t="s">
        <v>83</v>
      </c>
      <c r="AO14" s="59" t="s">
        <v>84</v>
      </c>
      <c r="AP14" s="55" t="s">
        <v>90</v>
      </c>
      <c r="AQ14" s="55" t="s">
        <v>91</v>
      </c>
      <c r="AR14" s="55" t="s">
        <v>92</v>
      </c>
      <c r="AS14" s="55" t="s">
        <v>93</v>
      </c>
      <c r="AT14" s="55" t="s">
        <v>94</v>
      </c>
      <c r="AU14" s="55" t="s">
        <v>95</v>
      </c>
      <c r="AV14" s="55"/>
      <c r="AW14" s="55"/>
      <c r="AX14" s="55" t="s">
        <v>83</v>
      </c>
      <c r="AY14" s="55" t="s">
        <v>96</v>
      </c>
      <c r="AZ14" s="55" t="s">
        <v>97</v>
      </c>
      <c r="BA14" s="47" t="s">
        <v>98</v>
      </c>
      <c r="BB14" s="47" t="s">
        <v>99</v>
      </c>
      <c r="BC14" s="55" t="s">
        <v>83</v>
      </c>
      <c r="BD14" s="55" t="s">
        <v>100</v>
      </c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 t="s">
        <v>101</v>
      </c>
      <c r="BU14" s="55"/>
      <c r="BV14" s="55"/>
      <c r="BW14" s="55"/>
      <c r="BX14" s="55"/>
      <c r="BY14" s="55"/>
      <c r="BZ14" s="55"/>
      <c r="CA14" s="55"/>
      <c r="CB14" s="55"/>
      <c r="CC14" s="55"/>
      <c r="CD14" s="57"/>
      <c r="CE14" s="56"/>
      <c r="CF14" s="55" t="s">
        <v>75</v>
      </c>
      <c r="CG14" s="55" t="s">
        <v>76</v>
      </c>
      <c r="CH14" s="55" t="s">
        <v>77</v>
      </c>
      <c r="CI14" s="55" t="s">
        <v>78</v>
      </c>
      <c r="CJ14" s="55" t="s">
        <v>79</v>
      </c>
      <c r="CK14" s="56" t="s">
        <v>80</v>
      </c>
      <c r="CL14" s="55" t="s">
        <v>81</v>
      </c>
      <c r="CM14" s="55" t="s">
        <v>82</v>
      </c>
      <c r="CN14" s="55" t="s">
        <v>83</v>
      </c>
      <c r="CO14" s="59" t="s">
        <v>84</v>
      </c>
      <c r="CP14" s="55" t="s">
        <v>85</v>
      </c>
      <c r="CQ14" s="55" t="s">
        <v>86</v>
      </c>
      <c r="CR14" s="55" t="s">
        <v>87</v>
      </c>
      <c r="CS14" s="55" t="s">
        <v>88</v>
      </c>
      <c r="CT14" s="55" t="s">
        <v>89</v>
      </c>
      <c r="CU14" s="55" t="s">
        <v>83</v>
      </c>
      <c r="CV14" s="59" t="s">
        <v>84</v>
      </c>
      <c r="CW14" s="55" t="s">
        <v>90</v>
      </c>
      <c r="CX14" s="55" t="s">
        <v>91</v>
      </c>
      <c r="CY14" s="55" t="s">
        <v>92</v>
      </c>
      <c r="CZ14" s="55" t="s">
        <v>93</v>
      </c>
      <c r="DA14" s="55" t="s">
        <v>94</v>
      </c>
      <c r="DB14" s="55" t="s">
        <v>95</v>
      </c>
      <c r="DC14" s="55"/>
      <c r="DD14" s="55"/>
      <c r="DE14" s="55" t="s">
        <v>83</v>
      </c>
      <c r="DF14" s="55" t="s">
        <v>96</v>
      </c>
      <c r="DG14" s="55" t="s">
        <v>97</v>
      </c>
      <c r="DH14" s="47" t="s">
        <v>98</v>
      </c>
      <c r="DI14" s="47" t="s">
        <v>99</v>
      </c>
      <c r="DJ14" s="55" t="s">
        <v>83</v>
      </c>
      <c r="DK14" s="55" t="s">
        <v>100</v>
      </c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 t="s">
        <v>101</v>
      </c>
      <c r="EB14" s="55"/>
      <c r="EC14" s="55"/>
      <c r="ED14" s="55"/>
      <c r="EE14" s="55"/>
      <c r="EF14" s="55"/>
      <c r="EG14" s="55"/>
      <c r="EH14" s="55"/>
      <c r="EI14" s="55"/>
      <c r="EJ14" s="55"/>
      <c r="EK14" s="57"/>
      <c r="EL14" s="45"/>
      <c r="EM14" s="45"/>
      <c r="EN14" s="49"/>
      <c r="EO14" s="48"/>
      <c r="EP14" s="48"/>
    </row>
    <row r="15" spans="1:146" ht="13.5" customHeight="1">
      <c r="A15" s="50"/>
      <c r="B15" s="51"/>
      <c r="C15" s="51"/>
      <c r="D15" s="52"/>
      <c r="E15" s="52"/>
      <c r="F15" s="52"/>
      <c r="G15" s="53"/>
      <c r="H15" s="53"/>
      <c r="I15" s="54"/>
      <c r="J15" s="4"/>
      <c r="K15" s="4"/>
      <c r="L15" s="4"/>
      <c r="M15" s="4"/>
      <c r="N15" s="4"/>
      <c r="O15" s="45"/>
      <c r="P15" s="45"/>
      <c r="Q15" s="45"/>
      <c r="R15" s="45"/>
      <c r="S15" s="45"/>
      <c r="T15" s="45"/>
      <c r="U15" s="45"/>
      <c r="V15" s="58"/>
      <c r="W15" s="58"/>
      <c r="X15" s="56"/>
      <c r="Y15" s="55"/>
      <c r="Z15" s="55"/>
      <c r="AA15" s="55"/>
      <c r="AB15" s="55"/>
      <c r="AC15" s="55"/>
      <c r="AD15" s="56"/>
      <c r="AE15" s="55"/>
      <c r="AF15" s="55"/>
      <c r="AG15" s="55"/>
      <c r="AH15" s="59"/>
      <c r="AI15" s="55"/>
      <c r="AJ15" s="55"/>
      <c r="AK15" s="55"/>
      <c r="AL15" s="55"/>
      <c r="AM15" s="55"/>
      <c r="AN15" s="55"/>
      <c r="AO15" s="59"/>
      <c r="AP15" s="55"/>
      <c r="AQ15" s="55"/>
      <c r="AR15" s="55"/>
      <c r="AS15" s="55"/>
      <c r="AT15" s="55"/>
      <c r="AU15" s="55" t="s">
        <v>102</v>
      </c>
      <c r="AV15" s="55" t="s">
        <v>103</v>
      </c>
      <c r="AW15" s="55" t="s">
        <v>104</v>
      </c>
      <c r="AX15" s="55"/>
      <c r="AY15" s="55"/>
      <c r="AZ15" s="55"/>
      <c r="BA15" s="47"/>
      <c r="BB15" s="47"/>
      <c r="BC15" s="55"/>
      <c r="BD15" s="60" t="s">
        <v>105</v>
      </c>
      <c r="BE15" s="60" t="s">
        <v>106</v>
      </c>
      <c r="BF15" s="60" t="s">
        <v>107</v>
      </c>
      <c r="BG15" s="60" t="s">
        <v>108</v>
      </c>
      <c r="BH15" s="60" t="s">
        <v>109</v>
      </c>
      <c r="BI15" s="60" t="s">
        <v>110</v>
      </c>
      <c r="BJ15" s="60" t="s">
        <v>111</v>
      </c>
      <c r="BK15" s="60" t="s">
        <v>112</v>
      </c>
      <c r="BL15" s="60" t="s">
        <v>100</v>
      </c>
      <c r="BM15" s="60" t="s">
        <v>113</v>
      </c>
      <c r="BN15" s="47" t="s">
        <v>114</v>
      </c>
      <c r="BO15" s="47" t="s">
        <v>115</v>
      </c>
      <c r="BP15" s="47" t="s">
        <v>116</v>
      </c>
      <c r="BQ15" s="47" t="s">
        <v>117</v>
      </c>
      <c r="BR15" s="47" t="s">
        <v>118</v>
      </c>
      <c r="BS15" s="47" t="s">
        <v>83</v>
      </c>
      <c r="BT15" s="47" t="s">
        <v>105</v>
      </c>
      <c r="BU15" s="47" t="s">
        <v>106</v>
      </c>
      <c r="BV15" s="47" t="s">
        <v>107</v>
      </c>
      <c r="BW15" s="47" t="s">
        <v>108</v>
      </c>
      <c r="BX15" s="47" t="s">
        <v>109</v>
      </c>
      <c r="BY15" s="47" t="s">
        <v>110</v>
      </c>
      <c r="BZ15" s="47" t="s">
        <v>111</v>
      </c>
      <c r="CA15" s="47" t="s">
        <v>112</v>
      </c>
      <c r="CB15" s="47" t="s">
        <v>83</v>
      </c>
      <c r="CC15" s="55"/>
      <c r="CD15" s="57"/>
      <c r="CE15" s="56"/>
      <c r="CF15" s="55"/>
      <c r="CG15" s="55"/>
      <c r="CH15" s="55"/>
      <c r="CI15" s="55"/>
      <c r="CJ15" s="55"/>
      <c r="CK15" s="56"/>
      <c r="CL15" s="55"/>
      <c r="CM15" s="55"/>
      <c r="CN15" s="55"/>
      <c r="CO15" s="59"/>
      <c r="CP15" s="55"/>
      <c r="CQ15" s="55"/>
      <c r="CR15" s="55"/>
      <c r="CS15" s="55"/>
      <c r="CT15" s="55"/>
      <c r="CU15" s="55"/>
      <c r="CV15" s="59"/>
      <c r="CW15" s="55"/>
      <c r="CX15" s="55"/>
      <c r="CY15" s="55"/>
      <c r="CZ15" s="55"/>
      <c r="DA15" s="55"/>
      <c r="DB15" s="55" t="s">
        <v>102</v>
      </c>
      <c r="DC15" s="55" t="s">
        <v>103</v>
      </c>
      <c r="DD15" s="55" t="s">
        <v>104</v>
      </c>
      <c r="DE15" s="55"/>
      <c r="DF15" s="55"/>
      <c r="DG15" s="55"/>
      <c r="DH15" s="47"/>
      <c r="DI15" s="47"/>
      <c r="DJ15" s="55"/>
      <c r="DK15" s="60" t="s">
        <v>105</v>
      </c>
      <c r="DL15" s="60" t="s">
        <v>106</v>
      </c>
      <c r="DM15" s="60" t="s">
        <v>107</v>
      </c>
      <c r="DN15" s="60" t="s">
        <v>108</v>
      </c>
      <c r="DO15" s="60" t="s">
        <v>109</v>
      </c>
      <c r="DP15" s="60" t="s">
        <v>110</v>
      </c>
      <c r="DQ15" s="60" t="s">
        <v>111</v>
      </c>
      <c r="DR15" s="60" t="s">
        <v>112</v>
      </c>
      <c r="DS15" s="60" t="s">
        <v>100</v>
      </c>
      <c r="DT15" s="60" t="s">
        <v>113</v>
      </c>
      <c r="DU15" s="47" t="s">
        <v>114</v>
      </c>
      <c r="DV15" s="47" t="s">
        <v>115</v>
      </c>
      <c r="DW15" s="47" t="s">
        <v>116</v>
      </c>
      <c r="DX15" s="47" t="s">
        <v>117</v>
      </c>
      <c r="DY15" s="47" t="s">
        <v>118</v>
      </c>
      <c r="DZ15" s="47" t="s">
        <v>83</v>
      </c>
      <c r="EA15" s="47" t="s">
        <v>105</v>
      </c>
      <c r="EB15" s="47" t="s">
        <v>106</v>
      </c>
      <c r="EC15" s="47" t="s">
        <v>107</v>
      </c>
      <c r="ED15" s="47" t="s">
        <v>108</v>
      </c>
      <c r="EE15" s="47" t="s">
        <v>109</v>
      </c>
      <c r="EF15" s="47" t="s">
        <v>110</v>
      </c>
      <c r="EG15" s="47" t="s">
        <v>111</v>
      </c>
      <c r="EH15" s="47" t="s">
        <v>112</v>
      </c>
      <c r="EI15" s="47" t="s">
        <v>83</v>
      </c>
      <c r="EJ15" s="55"/>
      <c r="EK15" s="57"/>
      <c r="EL15" s="45"/>
      <c r="EM15" s="45"/>
      <c r="EN15" s="49"/>
      <c r="EO15" s="48"/>
      <c r="EP15" s="48"/>
    </row>
    <row r="16" spans="1:146" ht="13.5" customHeight="1">
      <c r="A16" s="61"/>
      <c r="B16" s="62">
        <v>17.5</v>
      </c>
      <c r="C16" s="63">
        <v>31.99</v>
      </c>
      <c r="D16" s="64">
        <v>3.4</v>
      </c>
      <c r="E16" s="64">
        <v>1.6</v>
      </c>
      <c r="F16" s="64">
        <v>1.4</v>
      </c>
      <c r="G16" s="65" t="s">
        <v>107</v>
      </c>
      <c r="H16" s="65" t="s">
        <v>107</v>
      </c>
      <c r="I16" s="66"/>
      <c r="J16" s="67">
        <v>1</v>
      </c>
      <c r="K16" s="5" t="s">
        <v>229</v>
      </c>
      <c r="L16" s="5" t="s">
        <v>230</v>
      </c>
      <c r="M16" s="5" t="s">
        <v>129</v>
      </c>
      <c r="N16" s="5"/>
      <c r="O16" s="68">
        <f>D16</f>
        <v>3.4</v>
      </c>
      <c r="P16" s="69">
        <f>D16</f>
        <v>3.4</v>
      </c>
      <c r="Q16" s="69">
        <f>D16</f>
        <v>3.4</v>
      </c>
      <c r="R16" s="68">
        <f>IF(V16&gt;3.75,3.75,V16)</f>
        <v>0.98</v>
      </c>
      <c r="S16" s="68">
        <f>IF(W16&gt;3.75,3.75,W16)</f>
        <v>0.85</v>
      </c>
      <c r="T16" s="70" t="str">
        <f>G16</f>
        <v>S</v>
      </c>
      <c r="U16" s="70" t="str">
        <f>H16</f>
        <v>S</v>
      </c>
      <c r="V16" s="58">
        <f>ROUND(E16*CD16,2)</f>
        <v>0.98</v>
      </c>
      <c r="W16" s="58">
        <f>ROUND(F16*EK16,2)</f>
        <v>0.85</v>
      </c>
      <c r="X16" s="56" t="str">
        <f>IF(G16="","",G16)</f>
        <v>S</v>
      </c>
      <c r="Y16" s="47">
        <f>IF(LEN(X16)-LEN(SUBSTITUTE(X16,"b",))=0,0,1.05)</f>
        <v>0</v>
      </c>
      <c r="Z16" s="47">
        <f>IF(LEN(X16)-LEN(SUBSTITUTE(X16,"f",))=0,0,1.1)</f>
        <v>0</v>
      </c>
      <c r="AA16" s="47">
        <f>IF(LEN(X16)-LEN(SUBSTITUTE(X16,"H",))=0,0,0)</f>
        <v>0</v>
      </c>
      <c r="AB16" s="47">
        <f>IF(LEN(X16)-LEN(SUBSTITUTE(X16,"dF",))=0,0,0.36)</f>
        <v>0</v>
      </c>
      <c r="AC16" s="47">
        <f>IF(LEN(X16)-LEN(SUBSTITUTE(X16,"tF",))=0,0,0.53)</f>
        <v>0</v>
      </c>
      <c r="AD16" s="56">
        <f>IF(AB16+AC16=0,1,0)</f>
        <v>1</v>
      </c>
      <c r="AE16" s="47">
        <f>IF(LEN(X16)-LEN(SUBSTITUTE(X16,"F",))=0,0,0.19*AD16)</f>
        <v>0</v>
      </c>
      <c r="AF16" s="47">
        <f>(LEN(X16)-LEN(SUBSTITUTE(X16,"l",)))*1.09</f>
        <v>0</v>
      </c>
      <c r="AG16" s="47">
        <f>SUM(Y16:AC16,AE16,AF16)</f>
        <v>0</v>
      </c>
      <c r="AH16" s="71">
        <f>IF(LEN(X16)-LEN(SUBSTITUTE(X16,"o",))&gt;0,0,1)</f>
        <v>1</v>
      </c>
      <c r="AI16" s="47">
        <f>IF(LEN(X16)-LEN(SUBSTITUTE(X16,"3",))=0,0,1.05)</f>
        <v>0</v>
      </c>
      <c r="AJ16" s="47">
        <f>IF(LEN(X16)-LEN(SUBSTITUTE(X16,"5",))=0,0,1.2)</f>
        <v>0</v>
      </c>
      <c r="AK16" s="47">
        <f>IF(LEN(X16)-LEN(SUBSTITUTE(X16,"7",))=0,0,1.28)</f>
        <v>0</v>
      </c>
      <c r="AL16" s="47">
        <f>IF(LEN(X16)-LEN(SUBSTITUTE(X16,"9",))=0,0,1.37)</f>
        <v>0</v>
      </c>
      <c r="AM16" s="47">
        <f>IF(LEN(X16)-LEN(SUBSTITUTE(X16,"10",))=0,0,1.45)</f>
        <v>0</v>
      </c>
      <c r="AN16" s="47">
        <f>SUM(AI16:AM16)*AH16</f>
        <v>0</v>
      </c>
      <c r="AO16" s="71">
        <f>IF(LEN(X16)-LEN(SUBSTITUTE(X16,"o",))&gt;0,1,0)</f>
        <v>0</v>
      </c>
      <c r="AP16" s="47">
        <f>IF(LEN(X16)-LEN(SUBSTITUTE(X16,"3o",))=0,0,1.07)</f>
        <v>0</v>
      </c>
      <c r="AQ16" s="47">
        <f>IF(LEN(X16)-LEN(SUBSTITUTE(X16,"5o",))=0,0,1.16)</f>
        <v>0</v>
      </c>
      <c r="AR16" s="47">
        <f>IF(LEN(X16)-LEN(SUBSTITUTE(X16,"7o",))=0,0,1.24)</f>
        <v>0</v>
      </c>
      <c r="AS16" s="47">
        <f>IF(LEN(X16)-LEN(SUBSTITUTE(X16,"9o",))=0,0,1.33)</f>
        <v>0</v>
      </c>
      <c r="AT16" s="47">
        <f>IF(LEN(X16)-LEN(SUBSTITUTE(X16,"10o",))=0,0,1.41)</f>
        <v>0</v>
      </c>
      <c r="AU16" s="47">
        <f>IF(LEN(X16)-LEN(SUBSTITUTE(X16,"A",))=0,0,0)</f>
        <v>0</v>
      </c>
      <c r="AV16" s="47">
        <f>IF(LEN(X16)-LEN(SUBSTITUTE(X16,"B",))=0,0,0.04)</f>
        <v>0</v>
      </c>
      <c r="AW16" s="47">
        <f>IF(LEN(X16)-LEN(SUBSTITUTE(X16,"C",))=0,0,0.08)</f>
        <v>0</v>
      </c>
      <c r="AX16" s="47">
        <f>SUM(AP16:AW16)*AO16</f>
        <v>0</v>
      </c>
      <c r="AY16" s="47">
        <f>IF(LEN(X16)-LEN(SUBSTITUTE(X16,"p",))&lt;2,0,(LEN(X16)-LEN(SUBSTITUTE(X16,"p",))-1)*0.03)</f>
        <v>0</v>
      </c>
      <c r="AZ16" s="47">
        <f>IF(LEN(X16)-LEN(SUBSTITUTE(X16,"g",))=0,0,0.03)</f>
        <v>0</v>
      </c>
      <c r="BA16" s="47">
        <f>IF(LEN(X16)-LEN(SUBSTITUTE(X16,"G",))=0,0,0.08)</f>
        <v>0</v>
      </c>
      <c r="BB16" s="47">
        <f>(LEN(X16)-LEN(SUBSTITUTE(X16,"-",)))*0.09</f>
        <v>0</v>
      </c>
      <c r="BC16" s="47">
        <f>SUM(AY16:BB16)</f>
        <v>0</v>
      </c>
      <c r="BD16" s="60">
        <f>LEN(X16)-LEN(SUBSTITUTE(X16,"T",))</f>
        <v>0</v>
      </c>
      <c r="BE16" s="60">
        <f>LEN(X16)-LEN(SUBSTITUTE(X16,"Z",))</f>
        <v>0</v>
      </c>
      <c r="BF16" s="60">
        <f>LEN(X16)-LEN(SUBSTITUTE(X16,"S",))</f>
        <v>1</v>
      </c>
      <c r="BG16" s="60">
        <f>LEN(X16)-LEN(SUBSTITUTE(X16,"Y",))</f>
        <v>0</v>
      </c>
      <c r="BH16" s="60">
        <f>LEN(X16)-LEN(SUBSTITUTE(X16,"X",))</f>
        <v>0</v>
      </c>
      <c r="BI16" s="60">
        <f>LEN(X16)-LEN(SUBSTITUTE(X16,"M",))</f>
        <v>0</v>
      </c>
      <c r="BJ16" s="60">
        <f>LEN(X16)-LEN(SUBSTITUTE(X16,"K",))</f>
        <v>0</v>
      </c>
      <c r="BK16" s="60">
        <f>LEN(X16)-LEN(SUBSTITUTE(X16,"D",))</f>
        <v>0</v>
      </c>
      <c r="BL16" s="60">
        <f>SUM(BD16:BK16)</f>
        <v>1</v>
      </c>
      <c r="BM16" s="60">
        <f>IF(BL16=0,0,1)</f>
        <v>1</v>
      </c>
      <c r="BN16" s="47">
        <f>IF(BL16=1,0.6,0)</f>
        <v>0.6</v>
      </c>
      <c r="BO16" s="47">
        <f>IF(BL16=2,0.81,0)</f>
        <v>0</v>
      </c>
      <c r="BP16" s="47">
        <f>IF(BL16=3,1.01,0)</f>
        <v>0</v>
      </c>
      <c r="BQ16" s="47">
        <f>IF(BL16=4,1.15,0)</f>
        <v>0</v>
      </c>
      <c r="BR16" s="47">
        <f>IF(BL16=5,1.25,0)</f>
        <v>0</v>
      </c>
      <c r="BS16" s="47">
        <f>SUM(BN16:BR16)*BM16</f>
        <v>0.6</v>
      </c>
      <c r="BT16" s="47">
        <f>(LEN(X16)-LEN(SUBSTITUTE(X16,"T",)))*-0.03</f>
        <v>0</v>
      </c>
      <c r="BU16" s="47">
        <f>(LEN(X16)-LEN(SUBSTITUTE(X16,"Z",)))*0</f>
        <v>0</v>
      </c>
      <c r="BV16" s="47">
        <f>(LEN(X16)-LEN(SUBSTITUTE(X16,"S",)))*0.01</f>
        <v>0.01</v>
      </c>
      <c r="BW16" s="47">
        <f>(LEN(X16)-LEN(SUBSTITUTE(X16,"Y",)))*0.01</f>
        <v>0</v>
      </c>
      <c r="BX16" s="47">
        <f>(LEN(X16)-LEN(SUBSTITUTE(X16,"X",)))*0.01</f>
        <v>0</v>
      </c>
      <c r="BY16" s="47">
        <f>(LEN(X16)-LEN(SUBSTITUTE(X16,"M",)))*0.01</f>
        <v>0</v>
      </c>
      <c r="BZ16" s="47">
        <f>(LEN(X16)-LEN(SUBSTITUTE(X16,"K",)))*0.02</f>
        <v>0</v>
      </c>
      <c r="CA16" s="47">
        <f>(LEN(X16)-LEN(SUBSTITUTE(X16,"D",)))*0.02</f>
        <v>0</v>
      </c>
      <c r="CB16" s="47">
        <f>SUM(BT16:CA16)</f>
        <v>0.01</v>
      </c>
      <c r="CC16" s="47">
        <f>IF(A16=1,0.15,0)</f>
        <v>0</v>
      </c>
      <c r="CD16" s="47">
        <f>SUM(AG16,AN16,AX16,BC16,BS16,CB16,CC16)</f>
        <v>0.61</v>
      </c>
      <c r="CE16" s="56" t="str">
        <f>IF(H16="","",H16)</f>
        <v>S</v>
      </c>
      <c r="CF16" s="47">
        <f>IF(LEN(CE16)-LEN(SUBSTITUTE(CE16,"b",))=0,0,1.05)</f>
        <v>0</v>
      </c>
      <c r="CG16" s="47">
        <f>IF(LEN(CE16)-LEN(SUBSTITUTE(CE16,"f",))=0,0,1.1)</f>
        <v>0</v>
      </c>
      <c r="CH16" s="47">
        <f>IF(LEN(CE16)-LEN(SUBSTITUTE(CE16,"H",))=0,0,0)</f>
        <v>0</v>
      </c>
      <c r="CI16" s="47">
        <f>IF(LEN(CE16)-LEN(SUBSTITUTE(CE16,"dF",))=0,0,0.36)</f>
        <v>0</v>
      </c>
      <c r="CJ16" s="47">
        <f>IF(LEN(CE16)-LEN(SUBSTITUTE(CE16,"tF",))=0,0,0.53)</f>
        <v>0</v>
      </c>
      <c r="CK16" s="56">
        <f>IF(CI16+CJ16=0,1,0)</f>
        <v>1</v>
      </c>
      <c r="CL16" s="47">
        <f>IF(LEN(CE16)-LEN(SUBSTITUTE(CE16,"F",))=0,0,0.19*CK16)</f>
        <v>0</v>
      </c>
      <c r="CM16" s="47">
        <f>(LEN(CE16)-LEN(SUBSTITUTE(CE16,"l",)))*1.09</f>
        <v>0</v>
      </c>
      <c r="CN16" s="47">
        <f>SUM(CF16:CJ16,CL16,CM16)</f>
        <v>0</v>
      </c>
      <c r="CO16" s="71">
        <f>IF(LEN(CE16)-LEN(SUBSTITUTE(CE16,"o",))&gt;0,0,1)</f>
        <v>1</v>
      </c>
      <c r="CP16" s="47">
        <f>IF(LEN(CE16)-LEN(SUBSTITUTE(CE16,"3",))=0,0,1.05)</f>
        <v>0</v>
      </c>
      <c r="CQ16" s="47">
        <f>IF(LEN(CE16)-LEN(SUBSTITUTE(CE16,"5",))=0,0,1.2)</f>
        <v>0</v>
      </c>
      <c r="CR16" s="47">
        <f>IF(LEN(CE16)-LEN(SUBSTITUTE(CE16,"7",))=0,0,1.28)</f>
        <v>0</v>
      </c>
      <c r="CS16" s="47">
        <f>IF(LEN(CE16)-LEN(SUBSTITUTE(CE16,"9",))=0,0,1.37)</f>
        <v>0</v>
      </c>
      <c r="CT16" s="47">
        <f>IF(LEN(CE16)-LEN(SUBSTITUTE(CE16,"10",))=0,0,1.45)</f>
        <v>0</v>
      </c>
      <c r="CU16" s="47">
        <f>SUM(CP16:CT16)*CO16</f>
        <v>0</v>
      </c>
      <c r="CV16" s="71">
        <f>IF(LEN(CE16)-LEN(SUBSTITUTE(CE16,"o",))&gt;0,1,0)</f>
        <v>0</v>
      </c>
      <c r="CW16" s="47">
        <f>IF(LEN(CE16)-LEN(SUBSTITUTE(CE16,"3o",))=0,0,1.07)</f>
        <v>0</v>
      </c>
      <c r="CX16" s="47">
        <f>IF(LEN(CE16)-LEN(SUBSTITUTE(CE16,"5o",))=0,0,1.16)</f>
        <v>0</v>
      </c>
      <c r="CY16" s="47">
        <f>IF(LEN(CE16)-LEN(SUBSTITUTE(CE16,"7o",))=0,0,1.24)</f>
        <v>0</v>
      </c>
      <c r="CZ16" s="47">
        <f>IF(LEN(CE16)-LEN(SUBSTITUTE(CE16,"9o",))=0,0,1.33)</f>
        <v>0</v>
      </c>
      <c r="DA16" s="47">
        <f>IF(LEN(CE16)-LEN(SUBSTITUTE(CE16,"10o",))=0,0,1.41)</f>
        <v>0</v>
      </c>
      <c r="DB16" s="47">
        <f>IF(LEN(CE16)-LEN(SUBSTITUTE(CE16,"A",))=0,0,0)</f>
        <v>0</v>
      </c>
      <c r="DC16" s="47">
        <f>IF(LEN(CE16)-LEN(SUBSTITUTE(CE16,"B",))=0,0,0.04)</f>
        <v>0</v>
      </c>
      <c r="DD16" s="47">
        <f>IF(LEN(CE16)-LEN(SUBSTITUTE(CE16,"C",))=0,0,0.08)</f>
        <v>0</v>
      </c>
      <c r="DE16" s="47">
        <f>SUM(CW16:DD16)*CV16</f>
        <v>0</v>
      </c>
      <c r="DF16" s="47">
        <f>IF(LEN(CE16)-LEN(SUBSTITUTE(CE16,"p",))&lt;2,0,(LEN(CE16)-LEN(SUBSTITUTE(CE16,"p",))-1)*0.03)</f>
        <v>0</v>
      </c>
      <c r="DG16" s="47">
        <f>IF(LEN(CE16)-LEN(SUBSTITUTE(CE16,"g",))=0,0,0.03)</f>
        <v>0</v>
      </c>
      <c r="DH16" s="47">
        <f>IF(LEN(CE16)-LEN(SUBSTITUTE(CE16,"G",))=0,0,0.08)</f>
        <v>0</v>
      </c>
      <c r="DI16" s="47">
        <f>(LEN(CE16)-LEN(SUBSTITUTE(CE16,"-",)))*0.09</f>
        <v>0</v>
      </c>
      <c r="DJ16" s="47">
        <f>SUM(DF16:DI16)</f>
        <v>0</v>
      </c>
      <c r="DK16" s="60">
        <f>LEN(CE16)-LEN(SUBSTITUTE(CE16,"T",))</f>
        <v>0</v>
      </c>
      <c r="DL16" s="60">
        <f>LEN(CE16)-LEN(SUBSTITUTE(CE16,"Z",))</f>
        <v>0</v>
      </c>
      <c r="DM16" s="60">
        <f>LEN(CE16)-LEN(SUBSTITUTE(CE16,"S",))</f>
        <v>1</v>
      </c>
      <c r="DN16" s="60">
        <f>LEN(CE16)-LEN(SUBSTITUTE(CE16,"Y",))</f>
        <v>0</v>
      </c>
      <c r="DO16" s="60">
        <f>LEN(CE16)-LEN(SUBSTITUTE(CE16,"X",))</f>
        <v>0</v>
      </c>
      <c r="DP16" s="60">
        <f>LEN(CE16)-LEN(SUBSTITUTE(CE16,"M",))</f>
        <v>0</v>
      </c>
      <c r="DQ16" s="60">
        <f>LEN(CE16)-LEN(SUBSTITUTE(CE16,"K",))</f>
        <v>0</v>
      </c>
      <c r="DR16" s="60">
        <f>LEN(CE16)-LEN(SUBSTITUTE(CE16,"D",))</f>
        <v>0</v>
      </c>
      <c r="DS16" s="60">
        <f>SUM(DK16:DR16)</f>
        <v>1</v>
      </c>
      <c r="DT16" s="60">
        <f>IF(DS16=0,0,1)</f>
        <v>1</v>
      </c>
      <c r="DU16" s="47">
        <f>IF(DS16=1,0.6,0)</f>
        <v>0.6</v>
      </c>
      <c r="DV16" s="47">
        <f>IF(DS16=2,0.81,0)</f>
        <v>0</v>
      </c>
      <c r="DW16" s="47">
        <f>IF(DS16=3,1.01,0)</f>
        <v>0</v>
      </c>
      <c r="DX16" s="47">
        <f>IF(DS16=4,1.15,0)</f>
        <v>0</v>
      </c>
      <c r="DY16" s="47">
        <f>IF(DS16=5,1.25,0)</f>
        <v>0</v>
      </c>
      <c r="DZ16" s="47">
        <f>SUM(DU16:DY16)*DT16</f>
        <v>0.6</v>
      </c>
      <c r="EA16" s="47">
        <f>(LEN(CE16)-LEN(SUBSTITUTE(CE16,"T",)))*-0.03</f>
        <v>0</v>
      </c>
      <c r="EB16" s="47">
        <f>(LEN(CE16)-LEN(SUBSTITUTE(CE16,"Z",)))*0</f>
        <v>0</v>
      </c>
      <c r="EC16" s="47">
        <f>(LEN(CE16)-LEN(SUBSTITUTE(CE16,"S",)))*0.01</f>
        <v>0.01</v>
      </c>
      <c r="ED16" s="47">
        <f>(LEN(CE16)-LEN(SUBSTITUTE(CE16,"Y",)))*0.01</f>
        <v>0</v>
      </c>
      <c r="EE16" s="47">
        <f>(LEN(CE16)-LEN(SUBSTITUTE(CE16,"X",)))*0.01</f>
        <v>0</v>
      </c>
      <c r="EF16" s="47">
        <f>(LEN(CE16)-LEN(SUBSTITUTE(CE16,"M",)))*0.01</f>
        <v>0</v>
      </c>
      <c r="EG16" s="47">
        <f>(LEN(CE16)-LEN(SUBSTITUTE(CE16,"K",)))*0.02</f>
        <v>0</v>
      </c>
      <c r="EH16" s="47">
        <f>(LEN(CE16)-LEN(SUBSTITUTE(CE16,"D",)))*0.02</f>
        <v>0</v>
      </c>
      <c r="EI16" s="47">
        <f>SUM(EA16:EH16)</f>
        <v>0.01</v>
      </c>
      <c r="EJ16" s="47">
        <f>IF(A16=1,0.15,0)</f>
        <v>0</v>
      </c>
      <c r="EK16" s="47">
        <f>SUM(CN16,CU16,DE16,DJ16,DZ16,EI16,EJ16)</f>
        <v>0.61</v>
      </c>
      <c r="EL16" s="68">
        <f>C16</f>
        <v>31.99</v>
      </c>
      <c r="EM16" s="68">
        <f>SUM(O16:Q16)+R16+S16</f>
        <v>12.03</v>
      </c>
      <c r="EN16" s="58">
        <f>ROUND(18-(12*C16)/B16,2)</f>
        <v>-3.94</v>
      </c>
      <c r="EO16" s="68">
        <f>IF(EN16&gt;7.5,7.5,IF(EN16&lt;0,0,EN16))</f>
        <v>0</v>
      </c>
      <c r="EP16" s="68">
        <f>SUM(EM16,EO16)</f>
        <v>12.03</v>
      </c>
    </row>
    <row r="17" spans="1:146" ht="13.5" customHeight="1">
      <c r="A17" s="61"/>
      <c r="B17" s="62">
        <v>17.5</v>
      </c>
      <c r="C17" s="63">
        <v>32.84</v>
      </c>
      <c r="D17" s="64">
        <v>3.4</v>
      </c>
      <c r="E17" s="64"/>
      <c r="F17" s="64"/>
      <c r="G17" s="65"/>
      <c r="H17" s="65"/>
      <c r="I17" s="66"/>
      <c r="J17" s="67">
        <v>2</v>
      </c>
      <c r="K17" s="5" t="s">
        <v>227</v>
      </c>
      <c r="L17" s="5" t="s">
        <v>228</v>
      </c>
      <c r="M17" s="5" t="s">
        <v>171</v>
      </c>
      <c r="N17" s="5"/>
      <c r="O17" s="68">
        <f>D17</f>
        <v>3.4</v>
      </c>
      <c r="P17" s="69">
        <f>D17</f>
        <v>3.4</v>
      </c>
      <c r="Q17" s="69">
        <f>D17</f>
        <v>3.4</v>
      </c>
      <c r="R17" s="68">
        <f>IF(V17&gt;3.75,3.75,V17)</f>
        <v>0</v>
      </c>
      <c r="S17" s="68">
        <f>IF(W17&gt;3.75,3.75,W17)</f>
        <v>0</v>
      </c>
      <c r="T17" s="70"/>
      <c r="U17" s="70"/>
      <c r="V17" s="58">
        <f>ROUND(E17*CD17,2)</f>
        <v>0</v>
      </c>
      <c r="W17" s="58">
        <f>ROUND(F17*EK17,2)</f>
        <v>0</v>
      </c>
      <c r="X17" s="56">
        <f>IF(G17="","",G17)</f>
      </c>
      <c r="Y17" s="47">
        <f>IF(LEN(X17)-LEN(SUBSTITUTE(X17,"b",))=0,0,1.05)</f>
        <v>0</v>
      </c>
      <c r="Z17" s="47">
        <f>IF(LEN(X17)-LEN(SUBSTITUTE(X17,"f",))=0,0,1.1)</f>
        <v>0</v>
      </c>
      <c r="AA17" s="47">
        <f>IF(LEN(X17)-LEN(SUBSTITUTE(X17,"H",))=0,0,0)</f>
        <v>0</v>
      </c>
      <c r="AB17" s="47">
        <f>IF(LEN(X17)-LEN(SUBSTITUTE(X17,"dF",))=0,0,0.36)</f>
        <v>0</v>
      </c>
      <c r="AC17" s="47">
        <f>IF(LEN(X17)-LEN(SUBSTITUTE(X17,"tF",))=0,0,0.53)</f>
        <v>0</v>
      </c>
      <c r="AD17" s="56">
        <f>IF(AB17+AC17=0,1,0)</f>
        <v>1</v>
      </c>
      <c r="AE17" s="47">
        <f>IF(LEN(X17)-LEN(SUBSTITUTE(X17,"F",))=0,0,0.19*AD17)</f>
        <v>0</v>
      </c>
      <c r="AF17" s="47">
        <f>(LEN(X17)-LEN(SUBSTITUTE(X17,"l",)))*1.09</f>
        <v>0</v>
      </c>
      <c r="AG17" s="47">
        <f>SUM(Y17:AC17,AE17,AF17)</f>
        <v>0</v>
      </c>
      <c r="AH17" s="71">
        <f>IF(LEN(X17)-LEN(SUBSTITUTE(X17,"o",))&gt;0,0,1)</f>
        <v>1</v>
      </c>
      <c r="AI17" s="47">
        <f>IF(LEN(X17)-LEN(SUBSTITUTE(X17,"3",))=0,0,1.05)</f>
        <v>0</v>
      </c>
      <c r="AJ17" s="47">
        <f>IF(LEN(X17)-LEN(SUBSTITUTE(X17,"5",))=0,0,1.2)</f>
        <v>0</v>
      </c>
      <c r="AK17" s="47">
        <f>IF(LEN(X17)-LEN(SUBSTITUTE(X17,"7",))=0,0,1.28)</f>
        <v>0</v>
      </c>
      <c r="AL17" s="47">
        <f>IF(LEN(X17)-LEN(SUBSTITUTE(X17,"9",))=0,0,1.37)</f>
        <v>0</v>
      </c>
      <c r="AM17" s="47">
        <f>IF(LEN(X17)-LEN(SUBSTITUTE(X17,"10",))=0,0,1.45)</f>
        <v>0</v>
      </c>
      <c r="AN17" s="47">
        <f>SUM(AI17:AM17)*AH17</f>
        <v>0</v>
      </c>
      <c r="AO17" s="71">
        <f>IF(LEN(X17)-LEN(SUBSTITUTE(X17,"o",))&gt;0,1,0)</f>
        <v>0</v>
      </c>
      <c r="AP17" s="47">
        <f>IF(LEN(X17)-LEN(SUBSTITUTE(X17,"3o",))=0,0,1.07)</f>
        <v>0</v>
      </c>
      <c r="AQ17" s="47">
        <f>IF(LEN(X17)-LEN(SUBSTITUTE(X17,"5o",))=0,0,1.16)</f>
        <v>0</v>
      </c>
      <c r="AR17" s="47">
        <f>IF(LEN(X17)-LEN(SUBSTITUTE(X17,"7o",))=0,0,1.24)</f>
        <v>0</v>
      </c>
      <c r="AS17" s="47">
        <f>IF(LEN(X17)-LEN(SUBSTITUTE(X17,"9o",))=0,0,1.33)</f>
        <v>0</v>
      </c>
      <c r="AT17" s="47">
        <f>IF(LEN(X17)-LEN(SUBSTITUTE(X17,"10o",))=0,0,1.41)</f>
        <v>0</v>
      </c>
      <c r="AU17" s="47">
        <f>IF(LEN(X17)-LEN(SUBSTITUTE(X17,"A",))=0,0,0)</f>
        <v>0</v>
      </c>
      <c r="AV17" s="47">
        <f>IF(LEN(X17)-LEN(SUBSTITUTE(X17,"B",))=0,0,0.04)</f>
        <v>0</v>
      </c>
      <c r="AW17" s="47">
        <f>IF(LEN(X17)-LEN(SUBSTITUTE(X17,"C",))=0,0,0.08)</f>
        <v>0</v>
      </c>
      <c r="AX17" s="47">
        <f>SUM(AP17:AW17)*AO17</f>
        <v>0</v>
      </c>
      <c r="AY17" s="47">
        <f>IF(LEN(X17)-LEN(SUBSTITUTE(X17,"p",))&lt;2,0,(LEN(X17)-LEN(SUBSTITUTE(X17,"p",))-1)*0.03)</f>
        <v>0</v>
      </c>
      <c r="AZ17" s="47">
        <f>IF(LEN(X17)-LEN(SUBSTITUTE(X17,"g",))=0,0,0.03)</f>
        <v>0</v>
      </c>
      <c r="BA17" s="47">
        <f>IF(LEN(X17)-LEN(SUBSTITUTE(X17,"G",))=0,0,0.08)</f>
        <v>0</v>
      </c>
      <c r="BB17" s="47">
        <f>(LEN(X17)-LEN(SUBSTITUTE(X17,"-",)))*0.09</f>
        <v>0</v>
      </c>
      <c r="BC17" s="47">
        <f>SUM(AY17:BB17)</f>
        <v>0</v>
      </c>
      <c r="BD17" s="60">
        <f>LEN(X17)-LEN(SUBSTITUTE(X17,"T",))</f>
        <v>0</v>
      </c>
      <c r="BE17" s="60">
        <f>LEN(X17)-LEN(SUBSTITUTE(X17,"Z",))</f>
        <v>0</v>
      </c>
      <c r="BF17" s="60">
        <f>LEN(X17)-LEN(SUBSTITUTE(X17,"S",))</f>
        <v>0</v>
      </c>
      <c r="BG17" s="60">
        <f>LEN(X17)-LEN(SUBSTITUTE(X17,"Y",))</f>
        <v>0</v>
      </c>
      <c r="BH17" s="60">
        <f>LEN(X17)-LEN(SUBSTITUTE(X17,"X",))</f>
        <v>0</v>
      </c>
      <c r="BI17" s="60">
        <f>LEN(X17)-LEN(SUBSTITUTE(X17,"M",))</f>
        <v>0</v>
      </c>
      <c r="BJ17" s="60">
        <f>LEN(X17)-LEN(SUBSTITUTE(X17,"K",))</f>
        <v>0</v>
      </c>
      <c r="BK17" s="60">
        <f>LEN(X17)-LEN(SUBSTITUTE(X17,"D",))</f>
        <v>0</v>
      </c>
      <c r="BL17" s="60">
        <f>SUM(BD17:BK17)</f>
        <v>0</v>
      </c>
      <c r="BM17" s="60">
        <f>IF(BL17=0,0,1)</f>
        <v>0</v>
      </c>
      <c r="BN17" s="47">
        <f>IF(BL17=1,0.6,0)</f>
        <v>0</v>
      </c>
      <c r="BO17" s="47">
        <f>IF(BL17=2,0.81,0)</f>
        <v>0</v>
      </c>
      <c r="BP17" s="47">
        <f>IF(BL17=3,1.01,0)</f>
        <v>0</v>
      </c>
      <c r="BQ17" s="47">
        <f>IF(BL17=4,1.15,0)</f>
        <v>0</v>
      </c>
      <c r="BR17" s="47">
        <f>IF(BL17=5,1.25,0)</f>
        <v>0</v>
      </c>
      <c r="BS17" s="47">
        <f>SUM(BN17:BR17)*BM17</f>
        <v>0</v>
      </c>
      <c r="BT17" s="47">
        <f>(LEN(X17)-LEN(SUBSTITUTE(X17,"T",)))*-0.03</f>
        <v>0</v>
      </c>
      <c r="BU17" s="47">
        <f>(LEN(X17)-LEN(SUBSTITUTE(X17,"Z",)))*0</f>
        <v>0</v>
      </c>
      <c r="BV17" s="47">
        <f>(LEN(X17)-LEN(SUBSTITUTE(X17,"S",)))*0.01</f>
        <v>0</v>
      </c>
      <c r="BW17" s="47">
        <f>(LEN(X17)-LEN(SUBSTITUTE(X17,"Y",)))*0.01</f>
        <v>0</v>
      </c>
      <c r="BX17" s="47">
        <f>(LEN(X17)-LEN(SUBSTITUTE(X17,"X",)))*0.01</f>
        <v>0</v>
      </c>
      <c r="BY17" s="47">
        <f>(LEN(X17)-LEN(SUBSTITUTE(X17,"M",)))*0.01</f>
        <v>0</v>
      </c>
      <c r="BZ17" s="47">
        <f>(LEN(X17)-LEN(SUBSTITUTE(X17,"K",)))*0.02</f>
        <v>0</v>
      </c>
      <c r="CA17" s="47">
        <f>(LEN(X17)-LEN(SUBSTITUTE(X17,"D",)))*0.02</f>
        <v>0</v>
      </c>
      <c r="CB17" s="47">
        <f>SUM(BT17:CA17)</f>
        <v>0</v>
      </c>
      <c r="CC17" s="47">
        <f>IF(A17=1,0.15,0)</f>
        <v>0</v>
      </c>
      <c r="CD17" s="47">
        <f>SUM(AG17,AN17,AX17,BC17,BS17,CB17,CC17)</f>
        <v>0</v>
      </c>
      <c r="CE17" s="56">
        <f>IF(H17="","",H17)</f>
      </c>
      <c r="CF17" s="47">
        <f>IF(LEN(CE17)-LEN(SUBSTITUTE(CE17,"b",))=0,0,1.05)</f>
        <v>0</v>
      </c>
      <c r="CG17" s="47">
        <f>IF(LEN(CE17)-LEN(SUBSTITUTE(CE17,"f",))=0,0,1.1)</f>
        <v>0</v>
      </c>
      <c r="CH17" s="47">
        <f>IF(LEN(CE17)-LEN(SUBSTITUTE(CE17,"H",))=0,0,0)</f>
        <v>0</v>
      </c>
      <c r="CI17" s="47">
        <f>IF(LEN(CE17)-LEN(SUBSTITUTE(CE17,"dF",))=0,0,0.36)</f>
        <v>0</v>
      </c>
      <c r="CJ17" s="47">
        <f>IF(LEN(CE17)-LEN(SUBSTITUTE(CE17,"tF",))=0,0,0.53)</f>
        <v>0</v>
      </c>
      <c r="CK17" s="56">
        <f>IF(CI17+CJ17=0,1,0)</f>
        <v>1</v>
      </c>
      <c r="CL17" s="47">
        <f>IF(LEN(CE17)-LEN(SUBSTITUTE(CE17,"F",))=0,0,0.19*CK17)</f>
        <v>0</v>
      </c>
      <c r="CM17" s="47">
        <f>(LEN(CE17)-LEN(SUBSTITUTE(CE17,"l",)))*1.09</f>
        <v>0</v>
      </c>
      <c r="CN17" s="47">
        <f>SUM(CF17:CJ17,CL17,CM17)</f>
        <v>0</v>
      </c>
      <c r="CO17" s="71">
        <f>IF(LEN(CE17)-LEN(SUBSTITUTE(CE17,"o",))&gt;0,0,1)</f>
        <v>1</v>
      </c>
      <c r="CP17" s="47">
        <f>IF(LEN(CE17)-LEN(SUBSTITUTE(CE17,"3",))=0,0,1.05)</f>
        <v>0</v>
      </c>
      <c r="CQ17" s="47">
        <f>IF(LEN(CE17)-LEN(SUBSTITUTE(CE17,"5",))=0,0,1.2)</f>
        <v>0</v>
      </c>
      <c r="CR17" s="47">
        <f>IF(LEN(CE17)-LEN(SUBSTITUTE(CE17,"7",))=0,0,1.28)</f>
        <v>0</v>
      </c>
      <c r="CS17" s="47">
        <f>IF(LEN(CE17)-LEN(SUBSTITUTE(CE17,"9",))=0,0,1.37)</f>
        <v>0</v>
      </c>
      <c r="CT17" s="47">
        <f>IF(LEN(CE17)-LEN(SUBSTITUTE(CE17,"10",))=0,0,1.45)</f>
        <v>0</v>
      </c>
      <c r="CU17" s="47">
        <f>SUM(CP17:CT17)*CO17</f>
        <v>0</v>
      </c>
      <c r="CV17" s="71">
        <f>IF(LEN(CE17)-LEN(SUBSTITUTE(CE17,"o",))&gt;0,1,0)</f>
        <v>0</v>
      </c>
      <c r="CW17" s="47">
        <f>IF(LEN(CE17)-LEN(SUBSTITUTE(CE17,"3o",))=0,0,1.07)</f>
        <v>0</v>
      </c>
      <c r="CX17" s="47">
        <f>IF(LEN(CE17)-LEN(SUBSTITUTE(CE17,"5o",))=0,0,1.16)</f>
        <v>0</v>
      </c>
      <c r="CY17" s="47">
        <f>IF(LEN(CE17)-LEN(SUBSTITUTE(CE17,"7o",))=0,0,1.24)</f>
        <v>0</v>
      </c>
      <c r="CZ17" s="47">
        <f>IF(LEN(CE17)-LEN(SUBSTITUTE(CE17,"9o",))=0,0,1.33)</f>
        <v>0</v>
      </c>
      <c r="DA17" s="47">
        <f>IF(LEN(CE17)-LEN(SUBSTITUTE(CE17,"10o",))=0,0,1.41)</f>
        <v>0</v>
      </c>
      <c r="DB17" s="47">
        <f>IF(LEN(CE17)-LEN(SUBSTITUTE(CE17,"A",))=0,0,0)</f>
        <v>0</v>
      </c>
      <c r="DC17" s="47">
        <f>IF(LEN(CE17)-LEN(SUBSTITUTE(CE17,"B",))=0,0,0.04)</f>
        <v>0</v>
      </c>
      <c r="DD17" s="47">
        <f>IF(LEN(CE17)-LEN(SUBSTITUTE(CE17,"C",))=0,0,0.08)</f>
        <v>0</v>
      </c>
      <c r="DE17" s="47">
        <f>SUM(CW17:DD17)*CV17</f>
        <v>0</v>
      </c>
      <c r="DF17" s="47">
        <f>IF(LEN(CE17)-LEN(SUBSTITUTE(CE17,"p",))&lt;2,0,(LEN(CE17)-LEN(SUBSTITUTE(CE17,"p",))-1)*0.03)</f>
        <v>0</v>
      </c>
      <c r="DG17" s="47">
        <f>IF(LEN(CE17)-LEN(SUBSTITUTE(CE17,"g",))=0,0,0.03)</f>
        <v>0</v>
      </c>
      <c r="DH17" s="47">
        <f>IF(LEN(CE17)-LEN(SUBSTITUTE(CE17,"G",))=0,0,0.08)</f>
        <v>0</v>
      </c>
      <c r="DI17" s="47">
        <f>(LEN(CE17)-LEN(SUBSTITUTE(CE17,"-",)))*0.09</f>
        <v>0</v>
      </c>
      <c r="DJ17" s="47">
        <f>SUM(DF17:DI17)</f>
        <v>0</v>
      </c>
      <c r="DK17" s="60">
        <f>LEN(CE17)-LEN(SUBSTITUTE(CE17,"T",))</f>
        <v>0</v>
      </c>
      <c r="DL17" s="60">
        <f>LEN(CE17)-LEN(SUBSTITUTE(CE17,"Z",))</f>
        <v>0</v>
      </c>
      <c r="DM17" s="60">
        <f>LEN(CE17)-LEN(SUBSTITUTE(CE17,"S",))</f>
        <v>0</v>
      </c>
      <c r="DN17" s="60">
        <f>LEN(CE17)-LEN(SUBSTITUTE(CE17,"Y",))</f>
        <v>0</v>
      </c>
      <c r="DO17" s="60">
        <f>LEN(CE17)-LEN(SUBSTITUTE(CE17,"X",))</f>
        <v>0</v>
      </c>
      <c r="DP17" s="60">
        <f>LEN(CE17)-LEN(SUBSTITUTE(CE17,"M",))</f>
        <v>0</v>
      </c>
      <c r="DQ17" s="60">
        <f>LEN(CE17)-LEN(SUBSTITUTE(CE17,"K",))</f>
        <v>0</v>
      </c>
      <c r="DR17" s="60">
        <f>LEN(CE17)-LEN(SUBSTITUTE(CE17,"D",))</f>
        <v>0</v>
      </c>
      <c r="DS17" s="60">
        <f>SUM(DK17:DR17)</f>
        <v>0</v>
      </c>
      <c r="DT17" s="60">
        <f>IF(DS17=0,0,1)</f>
        <v>0</v>
      </c>
      <c r="DU17" s="47">
        <f>IF(DS17=1,0.6,0)</f>
        <v>0</v>
      </c>
      <c r="DV17" s="47">
        <f>IF(DS17=2,0.81,0)</f>
        <v>0</v>
      </c>
      <c r="DW17" s="47">
        <f>IF(DS17=3,1.01,0)</f>
        <v>0</v>
      </c>
      <c r="DX17" s="47">
        <f>IF(DS17=4,1.15,0)</f>
        <v>0</v>
      </c>
      <c r="DY17" s="47">
        <f>IF(DS17=5,1.25,0)</f>
        <v>0</v>
      </c>
      <c r="DZ17" s="47">
        <f>SUM(DU17:DY17)*DT17</f>
        <v>0</v>
      </c>
      <c r="EA17" s="47">
        <f>(LEN(CE17)-LEN(SUBSTITUTE(CE17,"T",)))*-0.03</f>
        <v>0</v>
      </c>
      <c r="EB17" s="47">
        <f>(LEN(CE17)-LEN(SUBSTITUTE(CE17,"Z",)))*0</f>
        <v>0</v>
      </c>
      <c r="EC17" s="47">
        <f>(LEN(CE17)-LEN(SUBSTITUTE(CE17,"S",)))*0.01</f>
        <v>0</v>
      </c>
      <c r="ED17" s="47">
        <f>(LEN(CE17)-LEN(SUBSTITUTE(CE17,"Y",)))*0.01</f>
        <v>0</v>
      </c>
      <c r="EE17" s="47">
        <f>(LEN(CE17)-LEN(SUBSTITUTE(CE17,"X",)))*0.01</f>
        <v>0</v>
      </c>
      <c r="EF17" s="47">
        <f>(LEN(CE17)-LEN(SUBSTITUTE(CE17,"M",)))*0.01</f>
        <v>0</v>
      </c>
      <c r="EG17" s="47">
        <f>(LEN(CE17)-LEN(SUBSTITUTE(CE17,"K",)))*0.02</f>
        <v>0</v>
      </c>
      <c r="EH17" s="47">
        <f>(LEN(CE17)-LEN(SUBSTITUTE(CE17,"D",)))*0.02</f>
        <v>0</v>
      </c>
      <c r="EI17" s="47">
        <f>SUM(EA17:EH17)</f>
        <v>0</v>
      </c>
      <c r="EJ17" s="47">
        <f>IF(A17=1,0.15,0)</f>
        <v>0</v>
      </c>
      <c r="EK17" s="47">
        <f>SUM(CN17,CU17,DE17,DJ17,DZ17,EI17,EJ17)</f>
        <v>0</v>
      </c>
      <c r="EL17" s="68">
        <f>C17</f>
        <v>32.84</v>
      </c>
      <c r="EM17" s="68">
        <f>SUM(O17:Q17)+R17+S17</f>
        <v>10.2</v>
      </c>
      <c r="EN17" s="58">
        <f>ROUND(18-(12*C17)/B17,2)</f>
        <v>-4.52</v>
      </c>
      <c r="EO17" s="68">
        <f>IF(EN17&gt;7.5,7.5,IF(EN17&lt;0,0,EN17))</f>
        <v>0</v>
      </c>
      <c r="EP17" s="68">
        <f>SUM(EM17,EO17)</f>
        <v>10.2</v>
      </c>
    </row>
    <row r="18" spans="1:146" ht="13.5" customHeight="1">
      <c r="A18" s="61"/>
      <c r="B18" s="62">
        <v>17.5</v>
      </c>
      <c r="C18" s="63">
        <v>34.77</v>
      </c>
      <c r="D18" s="64">
        <v>3.3</v>
      </c>
      <c r="E18" s="64"/>
      <c r="F18" s="64"/>
      <c r="G18" s="65"/>
      <c r="H18" s="65"/>
      <c r="I18" s="66"/>
      <c r="J18" s="67">
        <v>3</v>
      </c>
      <c r="K18" s="5" t="s">
        <v>233</v>
      </c>
      <c r="L18" s="5" t="s">
        <v>234</v>
      </c>
      <c r="M18" s="5" t="s">
        <v>171</v>
      </c>
      <c r="N18" s="5" t="s">
        <v>187</v>
      </c>
      <c r="O18" s="68">
        <f>D18</f>
        <v>3.3</v>
      </c>
      <c r="P18" s="69">
        <f>D18</f>
        <v>3.3</v>
      </c>
      <c r="Q18" s="69">
        <f>D18</f>
        <v>3.3</v>
      </c>
      <c r="R18" s="68">
        <f>IF(V18&gt;3.75,3.75,V18)</f>
        <v>0</v>
      </c>
      <c r="S18" s="68">
        <f>IF(W18&gt;3.75,3.75,W18)</f>
        <v>0</v>
      </c>
      <c r="T18" s="70"/>
      <c r="U18" s="70"/>
      <c r="V18" s="58">
        <f>ROUND(E18*CD18,2)</f>
        <v>0</v>
      </c>
      <c r="W18" s="58">
        <f>ROUND(F18*EK18,2)</f>
        <v>0</v>
      </c>
      <c r="X18" s="56">
        <f>IF(G18="","",G18)</f>
      </c>
      <c r="Y18" s="47">
        <f>IF(LEN(X18)-LEN(SUBSTITUTE(X18,"b",))=0,0,1.05)</f>
        <v>0</v>
      </c>
      <c r="Z18" s="47">
        <f>IF(LEN(X18)-LEN(SUBSTITUTE(X18,"f",))=0,0,1.1)</f>
        <v>0</v>
      </c>
      <c r="AA18" s="47">
        <f>IF(LEN(X18)-LEN(SUBSTITUTE(X18,"H",))=0,0,0)</f>
        <v>0</v>
      </c>
      <c r="AB18" s="47">
        <f>IF(LEN(X18)-LEN(SUBSTITUTE(X18,"dF",))=0,0,0.36)</f>
        <v>0</v>
      </c>
      <c r="AC18" s="47">
        <f>IF(LEN(X18)-LEN(SUBSTITUTE(X18,"tF",))=0,0,0.53)</f>
        <v>0</v>
      </c>
      <c r="AD18" s="56">
        <f>IF(AB18+AC18=0,1,0)</f>
        <v>1</v>
      </c>
      <c r="AE18" s="47">
        <f>IF(LEN(X18)-LEN(SUBSTITUTE(X18,"F",))=0,0,0.19*AD18)</f>
        <v>0</v>
      </c>
      <c r="AF18" s="47">
        <f>(LEN(X18)-LEN(SUBSTITUTE(X18,"l",)))*1.09</f>
        <v>0</v>
      </c>
      <c r="AG18" s="47">
        <f>SUM(Y18:AC18,AE18,AF18)</f>
        <v>0</v>
      </c>
      <c r="AH18" s="71">
        <f>IF(LEN(X18)-LEN(SUBSTITUTE(X18,"o",))&gt;0,0,1)</f>
        <v>1</v>
      </c>
      <c r="AI18" s="47">
        <f>IF(LEN(X18)-LEN(SUBSTITUTE(X18,"3",))=0,0,1.05)</f>
        <v>0</v>
      </c>
      <c r="AJ18" s="47">
        <f>IF(LEN(X18)-LEN(SUBSTITUTE(X18,"5",))=0,0,1.2)</f>
        <v>0</v>
      </c>
      <c r="AK18" s="47">
        <f>IF(LEN(X18)-LEN(SUBSTITUTE(X18,"7",))=0,0,1.28)</f>
        <v>0</v>
      </c>
      <c r="AL18" s="47">
        <f>IF(LEN(X18)-LEN(SUBSTITUTE(X18,"9",))=0,0,1.37)</f>
        <v>0</v>
      </c>
      <c r="AM18" s="47">
        <f>IF(LEN(X18)-LEN(SUBSTITUTE(X18,"10",))=0,0,1.45)</f>
        <v>0</v>
      </c>
      <c r="AN18" s="47">
        <f>SUM(AI18:AM18)*AH18</f>
        <v>0</v>
      </c>
      <c r="AO18" s="71">
        <f>IF(LEN(X18)-LEN(SUBSTITUTE(X18,"o",))&gt;0,1,0)</f>
        <v>0</v>
      </c>
      <c r="AP18" s="47">
        <f>IF(LEN(X18)-LEN(SUBSTITUTE(X18,"3o",))=0,0,1.07)</f>
        <v>0</v>
      </c>
      <c r="AQ18" s="47">
        <f>IF(LEN(X18)-LEN(SUBSTITUTE(X18,"5o",))=0,0,1.16)</f>
        <v>0</v>
      </c>
      <c r="AR18" s="47">
        <f>IF(LEN(X18)-LEN(SUBSTITUTE(X18,"7o",))=0,0,1.24)</f>
        <v>0</v>
      </c>
      <c r="AS18" s="47">
        <f>IF(LEN(X18)-LEN(SUBSTITUTE(X18,"9o",))=0,0,1.33)</f>
        <v>0</v>
      </c>
      <c r="AT18" s="47">
        <f>IF(LEN(X18)-LEN(SUBSTITUTE(X18,"10o",))=0,0,1.41)</f>
        <v>0</v>
      </c>
      <c r="AU18" s="47">
        <f>IF(LEN(X18)-LEN(SUBSTITUTE(X18,"A",))=0,0,0)</f>
        <v>0</v>
      </c>
      <c r="AV18" s="47">
        <f>IF(LEN(X18)-LEN(SUBSTITUTE(X18,"B",))=0,0,0.04)</f>
        <v>0</v>
      </c>
      <c r="AW18" s="47">
        <f>IF(LEN(X18)-LEN(SUBSTITUTE(X18,"C",))=0,0,0.08)</f>
        <v>0</v>
      </c>
      <c r="AX18" s="47">
        <f>SUM(AP18:AW18)*AO18</f>
        <v>0</v>
      </c>
      <c r="AY18" s="47">
        <f>IF(LEN(X18)-LEN(SUBSTITUTE(X18,"p",))&lt;2,0,(LEN(X18)-LEN(SUBSTITUTE(X18,"p",))-1)*0.03)</f>
        <v>0</v>
      </c>
      <c r="AZ18" s="47">
        <f>IF(LEN(X18)-LEN(SUBSTITUTE(X18,"g",))=0,0,0.03)</f>
        <v>0</v>
      </c>
      <c r="BA18" s="47">
        <f>IF(LEN(X18)-LEN(SUBSTITUTE(X18,"G",))=0,0,0.08)</f>
        <v>0</v>
      </c>
      <c r="BB18" s="47">
        <f>(LEN(X18)-LEN(SUBSTITUTE(X18,"-",)))*0.09</f>
        <v>0</v>
      </c>
      <c r="BC18" s="47">
        <f>SUM(AY18:BB18)</f>
        <v>0</v>
      </c>
      <c r="BD18" s="60">
        <f>LEN(X18)-LEN(SUBSTITUTE(X18,"T",))</f>
        <v>0</v>
      </c>
      <c r="BE18" s="60">
        <f>LEN(X18)-LEN(SUBSTITUTE(X18,"Z",))</f>
        <v>0</v>
      </c>
      <c r="BF18" s="60">
        <f>LEN(X18)-LEN(SUBSTITUTE(X18,"S",))</f>
        <v>0</v>
      </c>
      <c r="BG18" s="60">
        <f>LEN(X18)-LEN(SUBSTITUTE(X18,"Y",))</f>
        <v>0</v>
      </c>
      <c r="BH18" s="60">
        <f>LEN(X18)-LEN(SUBSTITUTE(X18,"X",))</f>
        <v>0</v>
      </c>
      <c r="BI18" s="60">
        <f>LEN(X18)-LEN(SUBSTITUTE(X18,"M",))</f>
        <v>0</v>
      </c>
      <c r="BJ18" s="60">
        <f>LEN(X18)-LEN(SUBSTITUTE(X18,"K",))</f>
        <v>0</v>
      </c>
      <c r="BK18" s="60">
        <f>LEN(X18)-LEN(SUBSTITUTE(X18,"D",))</f>
        <v>0</v>
      </c>
      <c r="BL18" s="60">
        <f>SUM(BD18:BK18)</f>
        <v>0</v>
      </c>
      <c r="BM18" s="60">
        <f>IF(BL18=0,0,1)</f>
        <v>0</v>
      </c>
      <c r="BN18" s="47">
        <f>IF(BL18=1,0.6,0)</f>
        <v>0</v>
      </c>
      <c r="BO18" s="47">
        <f>IF(BL18=2,0.81,0)</f>
        <v>0</v>
      </c>
      <c r="BP18" s="47">
        <f>IF(BL18=3,1.01,0)</f>
        <v>0</v>
      </c>
      <c r="BQ18" s="47">
        <f>IF(BL18=4,1.15,0)</f>
        <v>0</v>
      </c>
      <c r="BR18" s="47">
        <f>IF(BL18=5,1.25,0)</f>
        <v>0</v>
      </c>
      <c r="BS18" s="47">
        <f>SUM(BN18:BR18)*BM18</f>
        <v>0</v>
      </c>
      <c r="BT18" s="47">
        <f>(LEN(X18)-LEN(SUBSTITUTE(X18,"T",)))*-0.03</f>
        <v>0</v>
      </c>
      <c r="BU18" s="47">
        <f>(LEN(X18)-LEN(SUBSTITUTE(X18,"Z",)))*0</f>
        <v>0</v>
      </c>
      <c r="BV18" s="47">
        <f>(LEN(X18)-LEN(SUBSTITUTE(X18,"S",)))*0.01</f>
        <v>0</v>
      </c>
      <c r="BW18" s="47">
        <f>(LEN(X18)-LEN(SUBSTITUTE(X18,"Y",)))*0.01</f>
        <v>0</v>
      </c>
      <c r="BX18" s="47">
        <f>(LEN(X18)-LEN(SUBSTITUTE(X18,"X",)))*0.01</f>
        <v>0</v>
      </c>
      <c r="BY18" s="47">
        <f>(LEN(X18)-LEN(SUBSTITUTE(X18,"M",)))*0.01</f>
        <v>0</v>
      </c>
      <c r="BZ18" s="47">
        <f>(LEN(X18)-LEN(SUBSTITUTE(X18,"K",)))*0.02</f>
        <v>0</v>
      </c>
      <c r="CA18" s="47">
        <f>(LEN(X18)-LEN(SUBSTITUTE(X18,"D",)))*0.02</f>
        <v>0</v>
      </c>
      <c r="CB18" s="47">
        <f>SUM(BT18:CA18)</f>
        <v>0</v>
      </c>
      <c r="CC18" s="47">
        <f>IF(A18=1,0.15,0)</f>
        <v>0</v>
      </c>
      <c r="CD18" s="47">
        <f>SUM(AG18,AN18,AX18,BC18,BS18,CB18,CC18)</f>
        <v>0</v>
      </c>
      <c r="CE18" s="56">
        <f>IF(H18="","",H18)</f>
      </c>
      <c r="CF18" s="47">
        <f>IF(LEN(CE18)-LEN(SUBSTITUTE(CE18,"b",))=0,0,1.05)</f>
        <v>0</v>
      </c>
      <c r="CG18" s="47">
        <f>IF(LEN(CE18)-LEN(SUBSTITUTE(CE18,"f",))=0,0,1.1)</f>
        <v>0</v>
      </c>
      <c r="CH18" s="47">
        <f>IF(LEN(CE18)-LEN(SUBSTITUTE(CE18,"H",))=0,0,0)</f>
        <v>0</v>
      </c>
      <c r="CI18" s="47">
        <f>IF(LEN(CE18)-LEN(SUBSTITUTE(CE18,"dF",))=0,0,0.36)</f>
        <v>0</v>
      </c>
      <c r="CJ18" s="47">
        <f>IF(LEN(CE18)-LEN(SUBSTITUTE(CE18,"tF",))=0,0,0.53)</f>
        <v>0</v>
      </c>
      <c r="CK18" s="56">
        <f>IF(CI18+CJ18=0,1,0)</f>
        <v>1</v>
      </c>
      <c r="CL18" s="47">
        <f>IF(LEN(CE18)-LEN(SUBSTITUTE(CE18,"F",))=0,0,0.19*CK18)</f>
        <v>0</v>
      </c>
      <c r="CM18" s="47">
        <f>(LEN(CE18)-LEN(SUBSTITUTE(CE18,"l",)))*1.09</f>
        <v>0</v>
      </c>
      <c r="CN18" s="47">
        <f>SUM(CF18:CJ18,CL18,CM18)</f>
        <v>0</v>
      </c>
      <c r="CO18" s="71">
        <f>IF(LEN(CE18)-LEN(SUBSTITUTE(CE18,"o",))&gt;0,0,1)</f>
        <v>1</v>
      </c>
      <c r="CP18" s="47">
        <f>IF(LEN(CE18)-LEN(SUBSTITUTE(CE18,"3",))=0,0,1.05)</f>
        <v>0</v>
      </c>
      <c r="CQ18" s="47">
        <f>IF(LEN(CE18)-LEN(SUBSTITUTE(CE18,"5",))=0,0,1.2)</f>
        <v>0</v>
      </c>
      <c r="CR18" s="47">
        <f>IF(LEN(CE18)-LEN(SUBSTITUTE(CE18,"7",))=0,0,1.28)</f>
        <v>0</v>
      </c>
      <c r="CS18" s="47">
        <f>IF(LEN(CE18)-LEN(SUBSTITUTE(CE18,"9",))=0,0,1.37)</f>
        <v>0</v>
      </c>
      <c r="CT18" s="47">
        <f>IF(LEN(CE18)-LEN(SUBSTITUTE(CE18,"10",))=0,0,1.45)</f>
        <v>0</v>
      </c>
      <c r="CU18" s="47">
        <f>SUM(CP18:CT18)*CO18</f>
        <v>0</v>
      </c>
      <c r="CV18" s="71">
        <f>IF(LEN(CE18)-LEN(SUBSTITUTE(CE18,"o",))&gt;0,1,0)</f>
        <v>0</v>
      </c>
      <c r="CW18" s="47">
        <f>IF(LEN(CE18)-LEN(SUBSTITUTE(CE18,"3o",))=0,0,1.07)</f>
        <v>0</v>
      </c>
      <c r="CX18" s="47">
        <f>IF(LEN(CE18)-LEN(SUBSTITUTE(CE18,"5o",))=0,0,1.16)</f>
        <v>0</v>
      </c>
      <c r="CY18" s="47">
        <f>IF(LEN(CE18)-LEN(SUBSTITUTE(CE18,"7o",))=0,0,1.24)</f>
        <v>0</v>
      </c>
      <c r="CZ18" s="47">
        <f>IF(LEN(CE18)-LEN(SUBSTITUTE(CE18,"9o",))=0,0,1.33)</f>
        <v>0</v>
      </c>
      <c r="DA18" s="47">
        <f>IF(LEN(CE18)-LEN(SUBSTITUTE(CE18,"10o",))=0,0,1.41)</f>
        <v>0</v>
      </c>
      <c r="DB18" s="47">
        <f>IF(LEN(CE18)-LEN(SUBSTITUTE(CE18,"A",))=0,0,0)</f>
        <v>0</v>
      </c>
      <c r="DC18" s="47">
        <f>IF(LEN(CE18)-LEN(SUBSTITUTE(CE18,"B",))=0,0,0.04)</f>
        <v>0</v>
      </c>
      <c r="DD18" s="47">
        <f>IF(LEN(CE18)-LEN(SUBSTITUTE(CE18,"C",))=0,0,0.08)</f>
        <v>0</v>
      </c>
      <c r="DE18" s="47">
        <f>SUM(CW18:DD18)*CV18</f>
        <v>0</v>
      </c>
      <c r="DF18" s="47">
        <f>IF(LEN(CE18)-LEN(SUBSTITUTE(CE18,"p",))&lt;2,0,(LEN(CE18)-LEN(SUBSTITUTE(CE18,"p",))-1)*0.03)</f>
        <v>0</v>
      </c>
      <c r="DG18" s="47">
        <f>IF(LEN(CE18)-LEN(SUBSTITUTE(CE18,"g",))=0,0,0.03)</f>
        <v>0</v>
      </c>
      <c r="DH18" s="47">
        <f>IF(LEN(CE18)-LEN(SUBSTITUTE(CE18,"G",))=0,0,0.08)</f>
        <v>0</v>
      </c>
      <c r="DI18" s="47">
        <f>(LEN(CE18)-LEN(SUBSTITUTE(CE18,"-",)))*0.09</f>
        <v>0</v>
      </c>
      <c r="DJ18" s="47">
        <f>SUM(DF18:DI18)</f>
        <v>0</v>
      </c>
      <c r="DK18" s="60">
        <f>LEN(CE18)-LEN(SUBSTITUTE(CE18,"T",))</f>
        <v>0</v>
      </c>
      <c r="DL18" s="60">
        <f>LEN(CE18)-LEN(SUBSTITUTE(CE18,"Z",))</f>
        <v>0</v>
      </c>
      <c r="DM18" s="60">
        <f>LEN(CE18)-LEN(SUBSTITUTE(CE18,"S",))</f>
        <v>0</v>
      </c>
      <c r="DN18" s="60">
        <f>LEN(CE18)-LEN(SUBSTITUTE(CE18,"Y",))</f>
        <v>0</v>
      </c>
      <c r="DO18" s="60">
        <f>LEN(CE18)-LEN(SUBSTITUTE(CE18,"X",))</f>
        <v>0</v>
      </c>
      <c r="DP18" s="60">
        <f>LEN(CE18)-LEN(SUBSTITUTE(CE18,"M",))</f>
        <v>0</v>
      </c>
      <c r="DQ18" s="60">
        <f>LEN(CE18)-LEN(SUBSTITUTE(CE18,"K",))</f>
        <v>0</v>
      </c>
      <c r="DR18" s="60">
        <f>LEN(CE18)-LEN(SUBSTITUTE(CE18,"D",))</f>
        <v>0</v>
      </c>
      <c r="DS18" s="60">
        <f>SUM(DK18:DR18)</f>
        <v>0</v>
      </c>
      <c r="DT18" s="60">
        <f>IF(DS18=0,0,1)</f>
        <v>0</v>
      </c>
      <c r="DU18" s="47">
        <f>IF(DS18=1,0.6,0)</f>
        <v>0</v>
      </c>
      <c r="DV18" s="47">
        <f>IF(DS18=2,0.81,0)</f>
        <v>0</v>
      </c>
      <c r="DW18" s="47">
        <f>IF(DS18=3,1.01,0)</f>
        <v>0</v>
      </c>
      <c r="DX18" s="47">
        <f>IF(DS18=4,1.15,0)</f>
        <v>0</v>
      </c>
      <c r="DY18" s="47">
        <f>IF(DS18=5,1.25,0)</f>
        <v>0</v>
      </c>
      <c r="DZ18" s="47">
        <f>SUM(DU18:DY18)*DT18</f>
        <v>0</v>
      </c>
      <c r="EA18" s="47">
        <f>(LEN(CE18)-LEN(SUBSTITUTE(CE18,"T",)))*-0.03</f>
        <v>0</v>
      </c>
      <c r="EB18" s="47">
        <f>(LEN(CE18)-LEN(SUBSTITUTE(CE18,"Z",)))*0</f>
        <v>0</v>
      </c>
      <c r="EC18" s="47">
        <f>(LEN(CE18)-LEN(SUBSTITUTE(CE18,"S",)))*0.01</f>
        <v>0</v>
      </c>
      <c r="ED18" s="47">
        <f>(LEN(CE18)-LEN(SUBSTITUTE(CE18,"Y",)))*0.01</f>
        <v>0</v>
      </c>
      <c r="EE18" s="47">
        <f>(LEN(CE18)-LEN(SUBSTITUTE(CE18,"X",)))*0.01</f>
        <v>0</v>
      </c>
      <c r="EF18" s="47">
        <f>(LEN(CE18)-LEN(SUBSTITUTE(CE18,"M",)))*0.01</f>
        <v>0</v>
      </c>
      <c r="EG18" s="47">
        <f>(LEN(CE18)-LEN(SUBSTITUTE(CE18,"K",)))*0.02</f>
        <v>0</v>
      </c>
      <c r="EH18" s="47">
        <f>(LEN(CE18)-LEN(SUBSTITUTE(CE18,"D",)))*0.02</f>
        <v>0</v>
      </c>
      <c r="EI18" s="47">
        <f>SUM(EA18:EH18)</f>
        <v>0</v>
      </c>
      <c r="EJ18" s="47">
        <f>IF(A18=1,0.15,0)</f>
        <v>0</v>
      </c>
      <c r="EK18" s="47">
        <f>SUM(CN18,CU18,DE18,DJ18,DZ18,EI18,EJ18)</f>
        <v>0</v>
      </c>
      <c r="EL18" s="68">
        <f>C18</f>
        <v>34.77</v>
      </c>
      <c r="EM18" s="68">
        <f>SUM(O18:Q18)+R18+S18</f>
        <v>9.899999999999999</v>
      </c>
      <c r="EN18" s="58">
        <f>ROUND(18-(12*C18)/B18,2)</f>
        <v>-5.84</v>
      </c>
      <c r="EO18" s="68">
        <f>IF(EN18&gt;7.5,7.5,IF(EN18&lt;0,0,EN18))</f>
        <v>0</v>
      </c>
      <c r="EP18" s="68">
        <f>SUM(EM18,EO18)</f>
        <v>9.899999999999999</v>
      </c>
    </row>
    <row r="19" spans="1:146" ht="13.5" customHeight="1">
      <c r="A19" s="61"/>
      <c r="B19" s="62">
        <v>17.5</v>
      </c>
      <c r="C19" s="63">
        <v>30.53</v>
      </c>
      <c r="D19" s="64">
        <v>3.2</v>
      </c>
      <c r="E19" s="64"/>
      <c r="F19" s="64"/>
      <c r="G19" s="65"/>
      <c r="H19" s="65"/>
      <c r="I19" s="66"/>
      <c r="J19" s="72">
        <v>4</v>
      </c>
      <c r="K19" s="73" t="s">
        <v>231</v>
      </c>
      <c r="L19" s="73" t="s">
        <v>232</v>
      </c>
      <c r="M19" s="73"/>
      <c r="N19" s="73"/>
      <c r="O19" s="74">
        <f>D19</f>
        <v>3.2</v>
      </c>
      <c r="P19" s="75">
        <f>D19</f>
        <v>3.2</v>
      </c>
      <c r="Q19" s="75">
        <f>D19</f>
        <v>3.2</v>
      </c>
      <c r="R19" s="74">
        <f>IF(V19&gt;3.75,3.75,V19)</f>
        <v>0</v>
      </c>
      <c r="S19" s="74">
        <f>IF(W19&gt;3.75,3.75,W19)</f>
        <v>0</v>
      </c>
      <c r="T19" s="76"/>
      <c r="U19" s="76"/>
      <c r="V19" s="77">
        <f>ROUND(E19*CD19,2)</f>
        <v>0</v>
      </c>
      <c r="W19" s="77">
        <f>ROUND(F19*EK19,2)</f>
        <v>0</v>
      </c>
      <c r="X19" s="78">
        <f>IF(G19="","",G19)</f>
      </c>
      <c r="Y19" s="79">
        <f>IF(LEN(X19)-LEN(SUBSTITUTE(X19,"b",))=0,0,1.05)</f>
        <v>0</v>
      </c>
      <c r="Z19" s="79">
        <f>IF(LEN(X19)-LEN(SUBSTITUTE(X19,"f",))=0,0,1.1)</f>
        <v>0</v>
      </c>
      <c r="AA19" s="79">
        <f>IF(LEN(X19)-LEN(SUBSTITUTE(X19,"H",))=0,0,0)</f>
        <v>0</v>
      </c>
      <c r="AB19" s="79">
        <f>IF(LEN(X19)-LEN(SUBSTITUTE(X19,"dF",))=0,0,0.36)</f>
        <v>0</v>
      </c>
      <c r="AC19" s="79">
        <f>IF(LEN(X19)-LEN(SUBSTITUTE(X19,"tF",))=0,0,0.53)</f>
        <v>0</v>
      </c>
      <c r="AD19" s="78">
        <f>IF(AB19+AC19=0,1,0)</f>
        <v>1</v>
      </c>
      <c r="AE19" s="79">
        <f>IF(LEN(X19)-LEN(SUBSTITUTE(X19,"F",))=0,0,0.19*AD19)</f>
        <v>0</v>
      </c>
      <c r="AF19" s="79">
        <f>(LEN(X19)-LEN(SUBSTITUTE(X19,"l",)))*1.09</f>
        <v>0</v>
      </c>
      <c r="AG19" s="79">
        <f>SUM(Y19:AC19,AE19,AF19)</f>
        <v>0</v>
      </c>
      <c r="AH19" s="80">
        <f>IF(LEN(X19)-LEN(SUBSTITUTE(X19,"o",))&gt;0,0,1)</f>
        <v>1</v>
      </c>
      <c r="AI19" s="79">
        <f>IF(LEN(X19)-LEN(SUBSTITUTE(X19,"3",))=0,0,1.05)</f>
        <v>0</v>
      </c>
      <c r="AJ19" s="79">
        <f>IF(LEN(X19)-LEN(SUBSTITUTE(X19,"5",))=0,0,1.2)</f>
        <v>0</v>
      </c>
      <c r="AK19" s="79">
        <f>IF(LEN(X19)-LEN(SUBSTITUTE(X19,"7",))=0,0,1.28)</f>
        <v>0</v>
      </c>
      <c r="AL19" s="79">
        <f>IF(LEN(X19)-LEN(SUBSTITUTE(X19,"9",))=0,0,1.37)</f>
        <v>0</v>
      </c>
      <c r="AM19" s="79">
        <f>IF(LEN(X19)-LEN(SUBSTITUTE(X19,"10",))=0,0,1.45)</f>
        <v>0</v>
      </c>
      <c r="AN19" s="79">
        <f>SUM(AI19:AM19)*AH19</f>
        <v>0</v>
      </c>
      <c r="AO19" s="80">
        <f>IF(LEN(X19)-LEN(SUBSTITUTE(X19,"o",))&gt;0,1,0)</f>
        <v>0</v>
      </c>
      <c r="AP19" s="79">
        <f>IF(LEN(X19)-LEN(SUBSTITUTE(X19,"3o",))=0,0,1.07)</f>
        <v>0</v>
      </c>
      <c r="AQ19" s="79">
        <f>IF(LEN(X19)-LEN(SUBSTITUTE(X19,"5o",))=0,0,1.16)</f>
        <v>0</v>
      </c>
      <c r="AR19" s="79">
        <f>IF(LEN(X19)-LEN(SUBSTITUTE(X19,"7o",))=0,0,1.24)</f>
        <v>0</v>
      </c>
      <c r="AS19" s="79">
        <f>IF(LEN(X19)-LEN(SUBSTITUTE(X19,"9o",))=0,0,1.33)</f>
        <v>0</v>
      </c>
      <c r="AT19" s="79">
        <f>IF(LEN(X19)-LEN(SUBSTITUTE(X19,"10o",))=0,0,1.41)</f>
        <v>0</v>
      </c>
      <c r="AU19" s="79">
        <f>IF(LEN(X19)-LEN(SUBSTITUTE(X19,"A",))=0,0,0)</f>
        <v>0</v>
      </c>
      <c r="AV19" s="79">
        <f>IF(LEN(X19)-LEN(SUBSTITUTE(X19,"B",))=0,0,0.04)</f>
        <v>0</v>
      </c>
      <c r="AW19" s="79">
        <f>IF(LEN(X19)-LEN(SUBSTITUTE(X19,"C",))=0,0,0.08)</f>
        <v>0</v>
      </c>
      <c r="AX19" s="79">
        <f>SUM(AP19:AW19)*AO19</f>
        <v>0</v>
      </c>
      <c r="AY19" s="79">
        <f>IF(LEN(X19)-LEN(SUBSTITUTE(X19,"p",))&lt;2,0,(LEN(X19)-LEN(SUBSTITUTE(X19,"p",))-1)*0.03)</f>
        <v>0</v>
      </c>
      <c r="AZ19" s="79">
        <f>IF(LEN(X19)-LEN(SUBSTITUTE(X19,"g",))=0,0,0.03)</f>
        <v>0</v>
      </c>
      <c r="BA19" s="79">
        <f>IF(LEN(X19)-LEN(SUBSTITUTE(X19,"G",))=0,0,0.08)</f>
        <v>0</v>
      </c>
      <c r="BB19" s="79">
        <f>(LEN(X19)-LEN(SUBSTITUTE(X19,"-",)))*0.09</f>
        <v>0</v>
      </c>
      <c r="BC19" s="79">
        <f>SUM(AY19:BB19)</f>
        <v>0</v>
      </c>
      <c r="BD19" s="81">
        <f>LEN(X19)-LEN(SUBSTITUTE(X19,"T",))</f>
        <v>0</v>
      </c>
      <c r="BE19" s="81">
        <f>LEN(X19)-LEN(SUBSTITUTE(X19,"Z",))</f>
        <v>0</v>
      </c>
      <c r="BF19" s="81">
        <f>LEN(X19)-LEN(SUBSTITUTE(X19,"S",))</f>
        <v>0</v>
      </c>
      <c r="BG19" s="81">
        <f>LEN(X19)-LEN(SUBSTITUTE(X19,"Y",))</f>
        <v>0</v>
      </c>
      <c r="BH19" s="81">
        <f>LEN(X19)-LEN(SUBSTITUTE(X19,"X",))</f>
        <v>0</v>
      </c>
      <c r="BI19" s="81">
        <f>LEN(X19)-LEN(SUBSTITUTE(X19,"M",))</f>
        <v>0</v>
      </c>
      <c r="BJ19" s="81">
        <f>LEN(X19)-LEN(SUBSTITUTE(X19,"K",))</f>
        <v>0</v>
      </c>
      <c r="BK19" s="81">
        <f>LEN(X19)-LEN(SUBSTITUTE(X19,"D",))</f>
        <v>0</v>
      </c>
      <c r="BL19" s="81">
        <f>SUM(BD19:BK19)</f>
        <v>0</v>
      </c>
      <c r="BM19" s="81">
        <f>IF(BL19=0,0,1)</f>
        <v>0</v>
      </c>
      <c r="BN19" s="79">
        <f>IF(BL19=1,0.6,0)</f>
        <v>0</v>
      </c>
      <c r="BO19" s="79">
        <f>IF(BL19=2,0.81,0)</f>
        <v>0</v>
      </c>
      <c r="BP19" s="79">
        <f>IF(BL19=3,1.01,0)</f>
        <v>0</v>
      </c>
      <c r="BQ19" s="79">
        <f>IF(BL19=4,1.15,0)</f>
        <v>0</v>
      </c>
      <c r="BR19" s="79">
        <f>IF(BL19=5,1.25,0)</f>
        <v>0</v>
      </c>
      <c r="BS19" s="79">
        <f>SUM(BN19:BR19)*BM19</f>
        <v>0</v>
      </c>
      <c r="BT19" s="79">
        <f>(LEN(X19)-LEN(SUBSTITUTE(X19,"T",)))*-0.03</f>
        <v>0</v>
      </c>
      <c r="BU19" s="79">
        <f>(LEN(X19)-LEN(SUBSTITUTE(X19,"Z",)))*0</f>
        <v>0</v>
      </c>
      <c r="BV19" s="79">
        <f>(LEN(X19)-LEN(SUBSTITUTE(X19,"S",)))*0.01</f>
        <v>0</v>
      </c>
      <c r="BW19" s="79">
        <f>(LEN(X19)-LEN(SUBSTITUTE(X19,"Y",)))*0.01</f>
        <v>0</v>
      </c>
      <c r="BX19" s="79">
        <f>(LEN(X19)-LEN(SUBSTITUTE(X19,"X",)))*0.01</f>
        <v>0</v>
      </c>
      <c r="BY19" s="79">
        <f>(LEN(X19)-LEN(SUBSTITUTE(X19,"M",)))*0.01</f>
        <v>0</v>
      </c>
      <c r="BZ19" s="79">
        <f>(LEN(X19)-LEN(SUBSTITUTE(X19,"K",)))*0.02</f>
        <v>0</v>
      </c>
      <c r="CA19" s="79">
        <f>(LEN(X19)-LEN(SUBSTITUTE(X19,"D",)))*0.02</f>
        <v>0</v>
      </c>
      <c r="CB19" s="79">
        <f>SUM(BT19:CA19)</f>
        <v>0</v>
      </c>
      <c r="CC19" s="79">
        <f>IF(A19=1,0.15,0)</f>
        <v>0</v>
      </c>
      <c r="CD19" s="79">
        <f>SUM(AG19,AN19,AX19,BC19,BS19,CB19,CC19)</f>
        <v>0</v>
      </c>
      <c r="CE19" s="78">
        <f>IF(H19="","",H19)</f>
      </c>
      <c r="CF19" s="79">
        <f>IF(LEN(CE19)-LEN(SUBSTITUTE(CE19,"b",))=0,0,1.05)</f>
        <v>0</v>
      </c>
      <c r="CG19" s="79">
        <f>IF(LEN(CE19)-LEN(SUBSTITUTE(CE19,"f",))=0,0,1.1)</f>
        <v>0</v>
      </c>
      <c r="CH19" s="79">
        <f>IF(LEN(CE19)-LEN(SUBSTITUTE(CE19,"H",))=0,0,0)</f>
        <v>0</v>
      </c>
      <c r="CI19" s="79">
        <f>IF(LEN(CE19)-LEN(SUBSTITUTE(CE19,"dF",))=0,0,0.36)</f>
        <v>0</v>
      </c>
      <c r="CJ19" s="79">
        <f>IF(LEN(CE19)-LEN(SUBSTITUTE(CE19,"tF",))=0,0,0.53)</f>
        <v>0</v>
      </c>
      <c r="CK19" s="78">
        <f>IF(CI19+CJ19=0,1,0)</f>
        <v>1</v>
      </c>
      <c r="CL19" s="79">
        <f>IF(LEN(CE19)-LEN(SUBSTITUTE(CE19,"F",))=0,0,0.19*CK19)</f>
        <v>0</v>
      </c>
      <c r="CM19" s="79">
        <f>(LEN(CE19)-LEN(SUBSTITUTE(CE19,"l",)))*1.09</f>
        <v>0</v>
      </c>
      <c r="CN19" s="79">
        <f>SUM(CF19:CJ19,CL19,CM19)</f>
        <v>0</v>
      </c>
      <c r="CO19" s="80">
        <f>IF(LEN(CE19)-LEN(SUBSTITUTE(CE19,"o",))&gt;0,0,1)</f>
        <v>1</v>
      </c>
      <c r="CP19" s="79">
        <f>IF(LEN(CE19)-LEN(SUBSTITUTE(CE19,"3",))=0,0,1.05)</f>
        <v>0</v>
      </c>
      <c r="CQ19" s="79">
        <f>IF(LEN(CE19)-LEN(SUBSTITUTE(CE19,"5",))=0,0,1.2)</f>
        <v>0</v>
      </c>
      <c r="CR19" s="79">
        <f>IF(LEN(CE19)-LEN(SUBSTITUTE(CE19,"7",))=0,0,1.28)</f>
        <v>0</v>
      </c>
      <c r="CS19" s="79">
        <f>IF(LEN(CE19)-LEN(SUBSTITUTE(CE19,"9",))=0,0,1.37)</f>
        <v>0</v>
      </c>
      <c r="CT19" s="79">
        <f>IF(LEN(CE19)-LEN(SUBSTITUTE(CE19,"10",))=0,0,1.45)</f>
        <v>0</v>
      </c>
      <c r="CU19" s="79">
        <f>SUM(CP19:CT19)*CO19</f>
        <v>0</v>
      </c>
      <c r="CV19" s="80">
        <f>IF(LEN(CE19)-LEN(SUBSTITUTE(CE19,"o",))&gt;0,1,0)</f>
        <v>0</v>
      </c>
      <c r="CW19" s="79">
        <f>IF(LEN(CE19)-LEN(SUBSTITUTE(CE19,"3o",))=0,0,1.07)</f>
        <v>0</v>
      </c>
      <c r="CX19" s="79">
        <f>IF(LEN(CE19)-LEN(SUBSTITUTE(CE19,"5o",))=0,0,1.16)</f>
        <v>0</v>
      </c>
      <c r="CY19" s="79">
        <f>IF(LEN(CE19)-LEN(SUBSTITUTE(CE19,"7o",))=0,0,1.24)</f>
        <v>0</v>
      </c>
      <c r="CZ19" s="79">
        <f>IF(LEN(CE19)-LEN(SUBSTITUTE(CE19,"9o",))=0,0,1.33)</f>
        <v>0</v>
      </c>
      <c r="DA19" s="79">
        <f>IF(LEN(CE19)-LEN(SUBSTITUTE(CE19,"10o",))=0,0,1.41)</f>
        <v>0</v>
      </c>
      <c r="DB19" s="79">
        <f>IF(LEN(CE19)-LEN(SUBSTITUTE(CE19,"A",))=0,0,0)</f>
        <v>0</v>
      </c>
      <c r="DC19" s="79">
        <f>IF(LEN(CE19)-LEN(SUBSTITUTE(CE19,"B",))=0,0,0.04)</f>
        <v>0</v>
      </c>
      <c r="DD19" s="79">
        <f>IF(LEN(CE19)-LEN(SUBSTITUTE(CE19,"C",))=0,0,0.08)</f>
        <v>0</v>
      </c>
      <c r="DE19" s="79">
        <f>SUM(CW19:DD19)*CV19</f>
        <v>0</v>
      </c>
      <c r="DF19" s="79">
        <f>IF(LEN(CE19)-LEN(SUBSTITUTE(CE19,"p",))&lt;2,0,(LEN(CE19)-LEN(SUBSTITUTE(CE19,"p",))-1)*0.03)</f>
        <v>0</v>
      </c>
      <c r="DG19" s="79">
        <f>IF(LEN(CE19)-LEN(SUBSTITUTE(CE19,"g",))=0,0,0.03)</f>
        <v>0</v>
      </c>
      <c r="DH19" s="79">
        <f>IF(LEN(CE19)-LEN(SUBSTITUTE(CE19,"G",))=0,0,0.08)</f>
        <v>0</v>
      </c>
      <c r="DI19" s="79">
        <f>(LEN(CE19)-LEN(SUBSTITUTE(CE19,"-",)))*0.09</f>
        <v>0</v>
      </c>
      <c r="DJ19" s="79">
        <f>SUM(DF19:DI19)</f>
        <v>0</v>
      </c>
      <c r="DK19" s="81">
        <f>LEN(CE19)-LEN(SUBSTITUTE(CE19,"T",))</f>
        <v>0</v>
      </c>
      <c r="DL19" s="81">
        <f>LEN(CE19)-LEN(SUBSTITUTE(CE19,"Z",))</f>
        <v>0</v>
      </c>
      <c r="DM19" s="81">
        <f>LEN(CE19)-LEN(SUBSTITUTE(CE19,"S",))</f>
        <v>0</v>
      </c>
      <c r="DN19" s="81">
        <f>LEN(CE19)-LEN(SUBSTITUTE(CE19,"Y",))</f>
        <v>0</v>
      </c>
      <c r="DO19" s="81">
        <f>LEN(CE19)-LEN(SUBSTITUTE(CE19,"X",))</f>
        <v>0</v>
      </c>
      <c r="DP19" s="81">
        <f>LEN(CE19)-LEN(SUBSTITUTE(CE19,"M",))</f>
        <v>0</v>
      </c>
      <c r="DQ19" s="81">
        <f>LEN(CE19)-LEN(SUBSTITUTE(CE19,"K",))</f>
        <v>0</v>
      </c>
      <c r="DR19" s="81">
        <f>LEN(CE19)-LEN(SUBSTITUTE(CE19,"D",))</f>
        <v>0</v>
      </c>
      <c r="DS19" s="81">
        <f>SUM(DK19:DR19)</f>
        <v>0</v>
      </c>
      <c r="DT19" s="81">
        <f>IF(DS19=0,0,1)</f>
        <v>0</v>
      </c>
      <c r="DU19" s="79">
        <f>IF(DS19=1,0.6,0)</f>
        <v>0</v>
      </c>
      <c r="DV19" s="79">
        <f>IF(DS19=2,0.81,0)</f>
        <v>0</v>
      </c>
      <c r="DW19" s="79">
        <f>IF(DS19=3,1.01,0)</f>
        <v>0</v>
      </c>
      <c r="DX19" s="79">
        <f>IF(DS19=4,1.15,0)</f>
        <v>0</v>
      </c>
      <c r="DY19" s="79">
        <f>IF(DS19=5,1.25,0)</f>
        <v>0</v>
      </c>
      <c r="DZ19" s="79">
        <f>SUM(DU19:DY19)*DT19</f>
        <v>0</v>
      </c>
      <c r="EA19" s="79">
        <f>(LEN(CE19)-LEN(SUBSTITUTE(CE19,"T",)))*-0.03</f>
        <v>0</v>
      </c>
      <c r="EB19" s="79">
        <f>(LEN(CE19)-LEN(SUBSTITUTE(CE19,"Z",)))*0</f>
        <v>0</v>
      </c>
      <c r="EC19" s="79">
        <f>(LEN(CE19)-LEN(SUBSTITUTE(CE19,"S",)))*0.01</f>
        <v>0</v>
      </c>
      <c r="ED19" s="79">
        <f>(LEN(CE19)-LEN(SUBSTITUTE(CE19,"Y",)))*0.01</f>
        <v>0</v>
      </c>
      <c r="EE19" s="79">
        <f>(LEN(CE19)-LEN(SUBSTITUTE(CE19,"X",)))*0.01</f>
        <v>0</v>
      </c>
      <c r="EF19" s="79">
        <f>(LEN(CE19)-LEN(SUBSTITUTE(CE19,"M",)))*0.01</f>
        <v>0</v>
      </c>
      <c r="EG19" s="79">
        <f>(LEN(CE19)-LEN(SUBSTITUTE(CE19,"K",)))*0.02</f>
        <v>0</v>
      </c>
      <c r="EH19" s="79">
        <f>(LEN(CE19)-LEN(SUBSTITUTE(CE19,"D",)))*0.02</f>
        <v>0</v>
      </c>
      <c r="EI19" s="79">
        <f>SUM(EA19:EH19)</f>
        <v>0</v>
      </c>
      <c r="EJ19" s="47">
        <f>IF(A19=1,0.15,0)</f>
        <v>0</v>
      </c>
      <c r="EK19" s="79">
        <f>SUM(CN19,CU19,DE19,DJ19,DZ19,EI19,EJ19)</f>
        <v>0</v>
      </c>
      <c r="EL19" s="74">
        <f>C19</f>
        <v>30.53</v>
      </c>
      <c r="EM19" s="74">
        <f>SUM(O19:Q19)+R19+S19</f>
        <v>9.600000000000001</v>
      </c>
      <c r="EN19" s="77">
        <f>ROUND(18-(12*C19)/B19,2)</f>
        <v>-2.93</v>
      </c>
      <c r="EO19" s="74">
        <f>IF(EN19&gt;7.5,7.5,IF(EN19&lt;0,0,EN19))</f>
        <v>0</v>
      </c>
      <c r="EP19" s="74">
        <f>SUM(EM19,EO19)</f>
        <v>9.600000000000001</v>
      </c>
    </row>
    <row r="20" spans="1:146" ht="13.5" customHeight="1">
      <c r="A20" s="61"/>
      <c r="B20" s="62">
        <v>17.5</v>
      </c>
      <c r="C20" s="63">
        <v>31.3</v>
      </c>
      <c r="D20" s="64">
        <v>3.2</v>
      </c>
      <c r="E20" s="64"/>
      <c r="F20" s="64"/>
      <c r="G20" s="65"/>
      <c r="H20" s="65"/>
      <c r="I20" s="66"/>
      <c r="J20" s="82">
        <v>5</v>
      </c>
      <c r="K20" s="103" t="s">
        <v>236</v>
      </c>
      <c r="L20" s="103" t="s">
        <v>237</v>
      </c>
      <c r="M20" s="103"/>
      <c r="N20" s="103"/>
      <c r="O20" s="104">
        <f>D20</f>
        <v>3.2</v>
      </c>
      <c r="P20" s="105">
        <f>D20</f>
        <v>3.2</v>
      </c>
      <c r="Q20" s="105">
        <f>D20</f>
        <v>3.2</v>
      </c>
      <c r="R20" s="104">
        <f>IF(V20&gt;3.75,3.75,V20)</f>
        <v>0</v>
      </c>
      <c r="S20" s="104">
        <f>IF(W20&gt;3.75,3.75,W20)</f>
        <v>0</v>
      </c>
      <c r="T20" s="70"/>
      <c r="U20" s="70"/>
      <c r="V20" s="106">
        <f>ROUND(E20*CD20,2)</f>
        <v>0</v>
      </c>
      <c r="W20" s="106">
        <f>ROUND(F20*EK20,2)</f>
        <v>0</v>
      </c>
      <c r="X20" s="107">
        <f>IF(G20="","",G20)</f>
      </c>
      <c r="Y20" s="108">
        <f>IF(LEN(X20)-LEN(SUBSTITUTE(X20,"b",))=0,0,1.05)</f>
        <v>0</v>
      </c>
      <c r="Z20" s="108">
        <f>IF(LEN(X20)-LEN(SUBSTITUTE(X20,"f",))=0,0,1.1)</f>
        <v>0</v>
      </c>
      <c r="AA20" s="108">
        <f>IF(LEN(X20)-LEN(SUBSTITUTE(X20,"H",))=0,0,0)</f>
        <v>0</v>
      </c>
      <c r="AB20" s="108">
        <f>IF(LEN(X20)-LEN(SUBSTITUTE(X20,"dF",))=0,0,0.36)</f>
        <v>0</v>
      </c>
      <c r="AC20" s="108">
        <f>IF(LEN(X20)-LEN(SUBSTITUTE(X20,"tF",))=0,0,0.53)</f>
        <v>0</v>
      </c>
      <c r="AD20" s="107">
        <f>IF(AB20+AC20=0,1,0)</f>
        <v>1</v>
      </c>
      <c r="AE20" s="108">
        <f>IF(LEN(X20)-LEN(SUBSTITUTE(X20,"F",))=0,0,0.19*AD20)</f>
        <v>0</v>
      </c>
      <c r="AF20" s="108">
        <f>(LEN(X20)-LEN(SUBSTITUTE(X20,"l",)))*1.09</f>
        <v>0</v>
      </c>
      <c r="AG20" s="108">
        <f>SUM(Y20:AC20,AE20,AF20)</f>
        <v>0</v>
      </c>
      <c r="AH20" s="109">
        <f>IF(LEN(X20)-LEN(SUBSTITUTE(X20,"o",))&gt;0,0,1)</f>
        <v>1</v>
      </c>
      <c r="AI20" s="108">
        <f>IF(LEN(X20)-LEN(SUBSTITUTE(X20,"3",))=0,0,1.05)</f>
        <v>0</v>
      </c>
      <c r="AJ20" s="108">
        <f>IF(LEN(X20)-LEN(SUBSTITUTE(X20,"5",))=0,0,1.2)</f>
        <v>0</v>
      </c>
      <c r="AK20" s="108">
        <f>IF(LEN(X20)-LEN(SUBSTITUTE(X20,"7",))=0,0,1.28)</f>
        <v>0</v>
      </c>
      <c r="AL20" s="108">
        <f>IF(LEN(X20)-LEN(SUBSTITUTE(X20,"9",))=0,0,1.37)</f>
        <v>0</v>
      </c>
      <c r="AM20" s="108">
        <f>IF(LEN(X20)-LEN(SUBSTITUTE(X20,"10",))=0,0,1.45)</f>
        <v>0</v>
      </c>
      <c r="AN20" s="108">
        <f>SUM(AI20:AM20)*AH20</f>
        <v>0</v>
      </c>
      <c r="AO20" s="109">
        <f>IF(LEN(X20)-LEN(SUBSTITUTE(X20,"o",))&gt;0,1,0)</f>
        <v>0</v>
      </c>
      <c r="AP20" s="108">
        <f>IF(LEN(X20)-LEN(SUBSTITUTE(X20,"3o",))=0,0,1.07)</f>
        <v>0</v>
      </c>
      <c r="AQ20" s="108">
        <f>IF(LEN(X20)-LEN(SUBSTITUTE(X20,"5o",))=0,0,1.16)</f>
        <v>0</v>
      </c>
      <c r="AR20" s="108">
        <f>IF(LEN(X20)-LEN(SUBSTITUTE(X20,"7o",))=0,0,1.24)</f>
        <v>0</v>
      </c>
      <c r="AS20" s="108">
        <f>IF(LEN(X20)-LEN(SUBSTITUTE(X20,"9o",))=0,0,1.33)</f>
        <v>0</v>
      </c>
      <c r="AT20" s="108">
        <f>IF(LEN(X20)-LEN(SUBSTITUTE(X20,"10o",))=0,0,1.41)</f>
        <v>0</v>
      </c>
      <c r="AU20" s="108">
        <f>IF(LEN(X20)-LEN(SUBSTITUTE(X20,"A",))=0,0,0)</f>
        <v>0</v>
      </c>
      <c r="AV20" s="108">
        <f>IF(LEN(X20)-LEN(SUBSTITUTE(X20,"B",))=0,0,0.04)</f>
        <v>0</v>
      </c>
      <c r="AW20" s="108">
        <f>IF(LEN(X20)-LEN(SUBSTITUTE(X20,"C",))=0,0,0.08)</f>
        <v>0</v>
      </c>
      <c r="AX20" s="108">
        <f>SUM(AP20:AW20)*AO20</f>
        <v>0</v>
      </c>
      <c r="AY20" s="108">
        <f>IF(LEN(X20)-LEN(SUBSTITUTE(X20,"p",))&lt;2,0,(LEN(X20)-LEN(SUBSTITUTE(X20,"p",))-1)*0.03)</f>
        <v>0</v>
      </c>
      <c r="AZ20" s="108">
        <f>IF(LEN(X20)-LEN(SUBSTITUTE(X20,"g",))=0,0,0.03)</f>
        <v>0</v>
      </c>
      <c r="BA20" s="108">
        <f>IF(LEN(X20)-LEN(SUBSTITUTE(X20,"G",))=0,0,0.08)</f>
        <v>0</v>
      </c>
      <c r="BB20" s="108">
        <f>(LEN(X20)-LEN(SUBSTITUTE(X20,"-",)))*0.09</f>
        <v>0</v>
      </c>
      <c r="BC20" s="108">
        <f>SUM(AY20:BB20)</f>
        <v>0</v>
      </c>
      <c r="BD20" s="110">
        <f>LEN(X20)-LEN(SUBSTITUTE(X20,"T",))</f>
        <v>0</v>
      </c>
      <c r="BE20" s="110">
        <f>LEN(X20)-LEN(SUBSTITUTE(X20,"Z",))</f>
        <v>0</v>
      </c>
      <c r="BF20" s="110">
        <f>LEN(X20)-LEN(SUBSTITUTE(X20,"S",))</f>
        <v>0</v>
      </c>
      <c r="BG20" s="110">
        <f>LEN(X20)-LEN(SUBSTITUTE(X20,"Y",))</f>
        <v>0</v>
      </c>
      <c r="BH20" s="110">
        <f>LEN(X20)-LEN(SUBSTITUTE(X20,"X",))</f>
        <v>0</v>
      </c>
      <c r="BI20" s="110">
        <f>LEN(X20)-LEN(SUBSTITUTE(X20,"M",))</f>
        <v>0</v>
      </c>
      <c r="BJ20" s="110">
        <f>LEN(X20)-LEN(SUBSTITUTE(X20,"K",))</f>
        <v>0</v>
      </c>
      <c r="BK20" s="110">
        <f>LEN(X20)-LEN(SUBSTITUTE(X20,"D",))</f>
        <v>0</v>
      </c>
      <c r="BL20" s="110">
        <f>SUM(BD20:BK20)</f>
        <v>0</v>
      </c>
      <c r="BM20" s="110">
        <f>IF(BL20=0,0,1)</f>
        <v>0</v>
      </c>
      <c r="BN20" s="108">
        <f>IF(BL20=1,0.6,0)</f>
        <v>0</v>
      </c>
      <c r="BO20" s="108">
        <f>IF(BL20=2,0.81,0)</f>
        <v>0</v>
      </c>
      <c r="BP20" s="108">
        <f>IF(BL20=3,1.01,0)</f>
        <v>0</v>
      </c>
      <c r="BQ20" s="108">
        <f>IF(BL20=4,1.15,0)</f>
        <v>0</v>
      </c>
      <c r="BR20" s="108">
        <f>IF(BL20=5,1.25,0)</f>
        <v>0</v>
      </c>
      <c r="BS20" s="108">
        <f>SUM(BN20:BR20)*BM20</f>
        <v>0</v>
      </c>
      <c r="BT20" s="108">
        <f>(LEN(X20)-LEN(SUBSTITUTE(X20,"T",)))*-0.03</f>
        <v>0</v>
      </c>
      <c r="BU20" s="108">
        <f>(LEN(X20)-LEN(SUBSTITUTE(X20,"Z",)))*0</f>
        <v>0</v>
      </c>
      <c r="BV20" s="108">
        <f>(LEN(X20)-LEN(SUBSTITUTE(X20,"S",)))*0.01</f>
        <v>0</v>
      </c>
      <c r="BW20" s="108">
        <f>(LEN(X20)-LEN(SUBSTITUTE(X20,"Y",)))*0.01</f>
        <v>0</v>
      </c>
      <c r="BX20" s="108">
        <f>(LEN(X20)-LEN(SUBSTITUTE(X20,"X",)))*0.01</f>
        <v>0</v>
      </c>
      <c r="BY20" s="108">
        <f>(LEN(X20)-LEN(SUBSTITUTE(X20,"M",)))*0.01</f>
        <v>0</v>
      </c>
      <c r="BZ20" s="108">
        <f>(LEN(X20)-LEN(SUBSTITUTE(X20,"K",)))*0.02</f>
        <v>0</v>
      </c>
      <c r="CA20" s="108">
        <f>(LEN(X20)-LEN(SUBSTITUTE(X20,"D",)))*0.02</f>
        <v>0</v>
      </c>
      <c r="CB20" s="108">
        <f>SUM(BT20:CA20)</f>
        <v>0</v>
      </c>
      <c r="CC20" s="108">
        <f>IF(A20=1,0.15,0)</f>
        <v>0</v>
      </c>
      <c r="CD20" s="108">
        <f>SUM(AG20,AN20,AX20,BC20,BS20,CB20,CC20)</f>
        <v>0</v>
      </c>
      <c r="CE20" s="107">
        <f>IF(H20="","",H20)</f>
      </c>
      <c r="CF20" s="108">
        <f>IF(LEN(CE20)-LEN(SUBSTITUTE(CE20,"b",))=0,0,1.05)</f>
        <v>0</v>
      </c>
      <c r="CG20" s="108">
        <f>IF(LEN(CE20)-LEN(SUBSTITUTE(CE20,"f",))=0,0,1.1)</f>
        <v>0</v>
      </c>
      <c r="CH20" s="108">
        <f>IF(LEN(CE20)-LEN(SUBSTITUTE(CE20,"H",))=0,0,0)</f>
        <v>0</v>
      </c>
      <c r="CI20" s="108">
        <f>IF(LEN(CE20)-LEN(SUBSTITUTE(CE20,"dF",))=0,0,0.36)</f>
        <v>0</v>
      </c>
      <c r="CJ20" s="108">
        <f>IF(LEN(CE20)-LEN(SUBSTITUTE(CE20,"tF",))=0,0,0.53)</f>
        <v>0</v>
      </c>
      <c r="CK20" s="107">
        <f>IF(CI20+CJ20=0,1,0)</f>
        <v>1</v>
      </c>
      <c r="CL20" s="108">
        <f>IF(LEN(CE20)-LEN(SUBSTITUTE(CE20,"F",))=0,0,0.19*CK20)</f>
        <v>0</v>
      </c>
      <c r="CM20" s="108">
        <f>(LEN(CE20)-LEN(SUBSTITUTE(CE20,"l",)))*1.09</f>
        <v>0</v>
      </c>
      <c r="CN20" s="108">
        <f>SUM(CF20:CJ20,CL20,CM20)</f>
        <v>0</v>
      </c>
      <c r="CO20" s="109">
        <f>IF(LEN(CE20)-LEN(SUBSTITUTE(CE20,"o",))&gt;0,0,1)</f>
        <v>1</v>
      </c>
      <c r="CP20" s="108">
        <f>IF(LEN(CE20)-LEN(SUBSTITUTE(CE20,"3",))=0,0,1.05)</f>
        <v>0</v>
      </c>
      <c r="CQ20" s="108">
        <f>IF(LEN(CE20)-LEN(SUBSTITUTE(CE20,"5",))=0,0,1.2)</f>
        <v>0</v>
      </c>
      <c r="CR20" s="108">
        <f>IF(LEN(CE20)-LEN(SUBSTITUTE(CE20,"7",))=0,0,1.28)</f>
        <v>0</v>
      </c>
      <c r="CS20" s="108">
        <f>IF(LEN(CE20)-LEN(SUBSTITUTE(CE20,"9",))=0,0,1.37)</f>
        <v>0</v>
      </c>
      <c r="CT20" s="108">
        <f>IF(LEN(CE20)-LEN(SUBSTITUTE(CE20,"10",))=0,0,1.45)</f>
        <v>0</v>
      </c>
      <c r="CU20" s="108">
        <f>SUM(CP20:CT20)*CO20</f>
        <v>0</v>
      </c>
      <c r="CV20" s="109">
        <f>IF(LEN(CE20)-LEN(SUBSTITUTE(CE20,"o",))&gt;0,1,0)</f>
        <v>0</v>
      </c>
      <c r="CW20" s="108">
        <f>IF(LEN(CE20)-LEN(SUBSTITUTE(CE20,"3o",))=0,0,1.07)</f>
        <v>0</v>
      </c>
      <c r="CX20" s="108">
        <f>IF(LEN(CE20)-LEN(SUBSTITUTE(CE20,"5o",))=0,0,1.16)</f>
        <v>0</v>
      </c>
      <c r="CY20" s="108">
        <f>IF(LEN(CE20)-LEN(SUBSTITUTE(CE20,"7o",))=0,0,1.24)</f>
        <v>0</v>
      </c>
      <c r="CZ20" s="108">
        <f>IF(LEN(CE20)-LEN(SUBSTITUTE(CE20,"9o",))=0,0,1.33)</f>
        <v>0</v>
      </c>
      <c r="DA20" s="108">
        <f>IF(LEN(CE20)-LEN(SUBSTITUTE(CE20,"10o",))=0,0,1.41)</f>
        <v>0</v>
      </c>
      <c r="DB20" s="108">
        <f>IF(LEN(CE20)-LEN(SUBSTITUTE(CE20,"A",))=0,0,0)</f>
        <v>0</v>
      </c>
      <c r="DC20" s="108">
        <f>IF(LEN(CE20)-LEN(SUBSTITUTE(CE20,"B",))=0,0,0.04)</f>
        <v>0</v>
      </c>
      <c r="DD20" s="108">
        <f>IF(LEN(CE20)-LEN(SUBSTITUTE(CE20,"C",))=0,0,0.08)</f>
        <v>0</v>
      </c>
      <c r="DE20" s="108">
        <f>SUM(CW20:DD20)*CV20</f>
        <v>0</v>
      </c>
      <c r="DF20" s="108">
        <f>IF(LEN(CE20)-LEN(SUBSTITUTE(CE20,"p",))&lt;2,0,(LEN(CE20)-LEN(SUBSTITUTE(CE20,"p",))-1)*0.03)</f>
        <v>0</v>
      </c>
      <c r="DG20" s="108">
        <f>IF(LEN(CE20)-LEN(SUBSTITUTE(CE20,"g",))=0,0,0.03)</f>
        <v>0</v>
      </c>
      <c r="DH20" s="108">
        <f>IF(LEN(CE20)-LEN(SUBSTITUTE(CE20,"G",))=0,0,0.08)</f>
        <v>0</v>
      </c>
      <c r="DI20" s="108">
        <f>(LEN(CE20)-LEN(SUBSTITUTE(CE20,"-",)))*0.09</f>
        <v>0</v>
      </c>
      <c r="DJ20" s="108">
        <f>SUM(DF20:DI20)</f>
        <v>0</v>
      </c>
      <c r="DK20" s="110">
        <f>LEN(CE20)-LEN(SUBSTITUTE(CE20,"T",))</f>
        <v>0</v>
      </c>
      <c r="DL20" s="110">
        <f>LEN(CE20)-LEN(SUBSTITUTE(CE20,"Z",))</f>
        <v>0</v>
      </c>
      <c r="DM20" s="110">
        <f>LEN(CE20)-LEN(SUBSTITUTE(CE20,"S",))</f>
        <v>0</v>
      </c>
      <c r="DN20" s="110">
        <f>LEN(CE20)-LEN(SUBSTITUTE(CE20,"Y",))</f>
        <v>0</v>
      </c>
      <c r="DO20" s="110">
        <f>LEN(CE20)-LEN(SUBSTITUTE(CE20,"X",))</f>
        <v>0</v>
      </c>
      <c r="DP20" s="110">
        <f>LEN(CE20)-LEN(SUBSTITUTE(CE20,"M",))</f>
        <v>0</v>
      </c>
      <c r="DQ20" s="110">
        <f>LEN(CE20)-LEN(SUBSTITUTE(CE20,"K",))</f>
        <v>0</v>
      </c>
      <c r="DR20" s="110">
        <f>LEN(CE20)-LEN(SUBSTITUTE(CE20,"D",))</f>
        <v>0</v>
      </c>
      <c r="DS20" s="110">
        <f>SUM(DK20:DR20)</f>
        <v>0</v>
      </c>
      <c r="DT20" s="110">
        <f>IF(DS20=0,0,1)</f>
        <v>0</v>
      </c>
      <c r="DU20" s="108">
        <f>IF(DS20=1,0.6,0)</f>
        <v>0</v>
      </c>
      <c r="DV20" s="108">
        <f>IF(DS20=2,0.81,0)</f>
        <v>0</v>
      </c>
      <c r="DW20" s="108">
        <f>IF(DS20=3,1.01,0)</f>
        <v>0</v>
      </c>
      <c r="DX20" s="108">
        <f>IF(DS20=4,1.15,0)</f>
        <v>0</v>
      </c>
      <c r="DY20" s="108">
        <f>IF(DS20=5,1.25,0)</f>
        <v>0</v>
      </c>
      <c r="DZ20" s="108">
        <f>SUM(DU20:DY20)*DT20</f>
        <v>0</v>
      </c>
      <c r="EA20" s="108">
        <f>(LEN(CE20)-LEN(SUBSTITUTE(CE20,"T",)))*-0.03</f>
        <v>0</v>
      </c>
      <c r="EB20" s="108">
        <f>(LEN(CE20)-LEN(SUBSTITUTE(CE20,"Z",)))*0</f>
        <v>0</v>
      </c>
      <c r="EC20" s="108">
        <f>(LEN(CE20)-LEN(SUBSTITUTE(CE20,"S",)))*0.01</f>
        <v>0</v>
      </c>
      <c r="ED20" s="108">
        <f>(LEN(CE20)-LEN(SUBSTITUTE(CE20,"Y",)))*0.01</f>
        <v>0</v>
      </c>
      <c r="EE20" s="108">
        <f>(LEN(CE20)-LEN(SUBSTITUTE(CE20,"X",)))*0.01</f>
        <v>0</v>
      </c>
      <c r="EF20" s="108">
        <f>(LEN(CE20)-LEN(SUBSTITUTE(CE20,"M",)))*0.01</f>
        <v>0</v>
      </c>
      <c r="EG20" s="108">
        <f>(LEN(CE20)-LEN(SUBSTITUTE(CE20,"K",)))*0.02</f>
        <v>0</v>
      </c>
      <c r="EH20" s="108">
        <f>(LEN(CE20)-LEN(SUBSTITUTE(CE20,"D",)))*0.02</f>
        <v>0</v>
      </c>
      <c r="EI20" s="108">
        <f>SUM(EA20:EH20)</f>
        <v>0</v>
      </c>
      <c r="EJ20" s="47">
        <f>IF(A20=1,0.15,0)</f>
        <v>0</v>
      </c>
      <c r="EK20" s="108">
        <f>SUM(CN20,CU20,DE20,DJ20,DZ20,EI20,EJ20)</f>
        <v>0</v>
      </c>
      <c r="EL20" s="68">
        <f>C20</f>
        <v>31.3</v>
      </c>
      <c r="EM20" s="104">
        <f>SUM(O20:Q20)+R20+S20</f>
        <v>9.600000000000001</v>
      </c>
      <c r="EN20" s="58">
        <f>ROUND(18-(12*C20)/B20,2)</f>
        <v>-3.46</v>
      </c>
      <c r="EO20" s="104">
        <f>IF(EN20&gt;7.5,7.5,IF(EN20&lt;0,0,EN20))</f>
        <v>0</v>
      </c>
      <c r="EP20" s="104">
        <f>SUM(EM20,EO20)</f>
        <v>9.600000000000001</v>
      </c>
    </row>
    <row r="21" spans="1:146" ht="13.5" customHeight="1">
      <c r="A21" s="61"/>
      <c r="B21" s="62">
        <v>17.5</v>
      </c>
      <c r="C21" s="63">
        <v>39.23</v>
      </c>
      <c r="D21" s="64">
        <v>3.2</v>
      </c>
      <c r="E21" s="64"/>
      <c r="F21" s="64"/>
      <c r="G21" s="65"/>
      <c r="H21" s="65"/>
      <c r="I21" s="66"/>
      <c r="J21" s="67">
        <v>6</v>
      </c>
      <c r="K21" s="5" t="s">
        <v>238</v>
      </c>
      <c r="L21" s="5" t="s">
        <v>239</v>
      </c>
      <c r="M21" s="5"/>
      <c r="N21" s="5"/>
      <c r="O21" s="68">
        <f>D21</f>
        <v>3.2</v>
      </c>
      <c r="P21" s="69">
        <f>D21</f>
        <v>3.2</v>
      </c>
      <c r="Q21" s="69">
        <f>D21</f>
        <v>3.2</v>
      </c>
      <c r="R21" s="68">
        <f>IF(V21&gt;3.75,3.75,V21)</f>
        <v>0</v>
      </c>
      <c r="S21" s="68">
        <f>IF(W21&gt;3.75,3.75,W21)</f>
        <v>0</v>
      </c>
      <c r="T21" s="70"/>
      <c r="U21" s="70"/>
      <c r="V21" s="58">
        <f>ROUND(E21*CD21,2)</f>
        <v>0</v>
      </c>
      <c r="W21" s="58">
        <f>ROUND(F21*EK21,2)</f>
        <v>0</v>
      </c>
      <c r="X21" s="56">
        <f>IF(G21="","",G21)</f>
      </c>
      <c r="Y21" s="47">
        <f>IF(LEN(X21)-LEN(SUBSTITUTE(X21,"b",))=0,0,1.05)</f>
        <v>0</v>
      </c>
      <c r="Z21" s="47">
        <f>IF(LEN(X21)-LEN(SUBSTITUTE(X21,"f",))=0,0,1.1)</f>
        <v>0</v>
      </c>
      <c r="AA21" s="47">
        <f>IF(LEN(X21)-LEN(SUBSTITUTE(X21,"H",))=0,0,0)</f>
        <v>0</v>
      </c>
      <c r="AB21" s="47">
        <f>IF(LEN(X21)-LEN(SUBSTITUTE(X21,"dF",))=0,0,0.36)</f>
        <v>0</v>
      </c>
      <c r="AC21" s="47">
        <f>IF(LEN(X21)-LEN(SUBSTITUTE(X21,"tF",))=0,0,0.53)</f>
        <v>0</v>
      </c>
      <c r="AD21" s="56">
        <f>IF(AB21+AC21=0,1,0)</f>
        <v>1</v>
      </c>
      <c r="AE21" s="47">
        <f>IF(LEN(X21)-LEN(SUBSTITUTE(X21,"F",))=0,0,0.19*AD21)</f>
        <v>0</v>
      </c>
      <c r="AF21" s="47">
        <f>(LEN(X21)-LEN(SUBSTITUTE(X21,"l",)))*1.09</f>
        <v>0</v>
      </c>
      <c r="AG21" s="47">
        <f>SUM(Y21:AC21,AE21,AF21)</f>
        <v>0</v>
      </c>
      <c r="AH21" s="71">
        <f>IF(LEN(X21)-LEN(SUBSTITUTE(X21,"o",))&gt;0,0,1)</f>
        <v>1</v>
      </c>
      <c r="AI21" s="47">
        <f>IF(LEN(X21)-LEN(SUBSTITUTE(X21,"3",))=0,0,1.05)</f>
        <v>0</v>
      </c>
      <c r="AJ21" s="47">
        <f>IF(LEN(X21)-LEN(SUBSTITUTE(X21,"5",))=0,0,1.2)</f>
        <v>0</v>
      </c>
      <c r="AK21" s="47">
        <f>IF(LEN(X21)-LEN(SUBSTITUTE(X21,"7",))=0,0,1.28)</f>
        <v>0</v>
      </c>
      <c r="AL21" s="47">
        <f>IF(LEN(X21)-LEN(SUBSTITUTE(X21,"9",))=0,0,1.37)</f>
        <v>0</v>
      </c>
      <c r="AM21" s="47">
        <f>IF(LEN(X21)-LEN(SUBSTITUTE(X21,"10",))=0,0,1.45)</f>
        <v>0</v>
      </c>
      <c r="AN21" s="47">
        <f>SUM(AI21:AM21)*AH21</f>
        <v>0</v>
      </c>
      <c r="AO21" s="71">
        <f>IF(LEN(X21)-LEN(SUBSTITUTE(X21,"o",))&gt;0,1,0)</f>
        <v>0</v>
      </c>
      <c r="AP21" s="47">
        <f>IF(LEN(X21)-LEN(SUBSTITUTE(X21,"3o",))=0,0,1.07)</f>
        <v>0</v>
      </c>
      <c r="AQ21" s="47">
        <f>IF(LEN(X21)-LEN(SUBSTITUTE(X21,"5o",))=0,0,1.16)</f>
        <v>0</v>
      </c>
      <c r="AR21" s="47">
        <f>IF(LEN(X21)-LEN(SUBSTITUTE(X21,"7o",))=0,0,1.24)</f>
        <v>0</v>
      </c>
      <c r="AS21" s="47">
        <f>IF(LEN(X21)-LEN(SUBSTITUTE(X21,"9o",))=0,0,1.33)</f>
        <v>0</v>
      </c>
      <c r="AT21" s="47">
        <f>IF(LEN(X21)-LEN(SUBSTITUTE(X21,"10o",))=0,0,1.41)</f>
        <v>0</v>
      </c>
      <c r="AU21" s="47">
        <f>IF(LEN(X21)-LEN(SUBSTITUTE(X21,"A",))=0,0,0)</f>
        <v>0</v>
      </c>
      <c r="AV21" s="47">
        <f>IF(LEN(X21)-LEN(SUBSTITUTE(X21,"B",))=0,0,0.04)</f>
        <v>0</v>
      </c>
      <c r="AW21" s="47">
        <f>IF(LEN(X21)-LEN(SUBSTITUTE(X21,"C",))=0,0,0.08)</f>
        <v>0</v>
      </c>
      <c r="AX21" s="47">
        <f>SUM(AP21:AW21)*AO21</f>
        <v>0</v>
      </c>
      <c r="AY21" s="47">
        <f>IF(LEN(X21)-LEN(SUBSTITUTE(X21,"p",))&lt;2,0,(LEN(X21)-LEN(SUBSTITUTE(X21,"p",))-1)*0.03)</f>
        <v>0</v>
      </c>
      <c r="AZ21" s="47">
        <f>IF(LEN(X21)-LEN(SUBSTITUTE(X21,"g",))=0,0,0.03)</f>
        <v>0</v>
      </c>
      <c r="BA21" s="47">
        <f>IF(LEN(X21)-LEN(SUBSTITUTE(X21,"G",))=0,0,0.08)</f>
        <v>0</v>
      </c>
      <c r="BB21" s="47">
        <f>(LEN(X21)-LEN(SUBSTITUTE(X21,"-",)))*0.09</f>
        <v>0</v>
      </c>
      <c r="BC21" s="47">
        <f>SUM(AY21:BB21)</f>
        <v>0</v>
      </c>
      <c r="BD21" s="60">
        <f>LEN(X21)-LEN(SUBSTITUTE(X21,"T",))</f>
        <v>0</v>
      </c>
      <c r="BE21" s="60">
        <f>LEN(X21)-LEN(SUBSTITUTE(X21,"Z",))</f>
        <v>0</v>
      </c>
      <c r="BF21" s="60">
        <f>LEN(X21)-LEN(SUBSTITUTE(X21,"S",))</f>
        <v>0</v>
      </c>
      <c r="BG21" s="60">
        <f>LEN(X21)-LEN(SUBSTITUTE(X21,"Y",))</f>
        <v>0</v>
      </c>
      <c r="BH21" s="60">
        <f>LEN(X21)-LEN(SUBSTITUTE(X21,"X",))</f>
        <v>0</v>
      </c>
      <c r="BI21" s="60">
        <f>LEN(X21)-LEN(SUBSTITUTE(X21,"M",))</f>
        <v>0</v>
      </c>
      <c r="BJ21" s="60">
        <f>LEN(X21)-LEN(SUBSTITUTE(X21,"K",))</f>
        <v>0</v>
      </c>
      <c r="BK21" s="60">
        <f>LEN(X21)-LEN(SUBSTITUTE(X21,"D",))</f>
        <v>0</v>
      </c>
      <c r="BL21" s="60">
        <f>SUM(BD21:BK21)</f>
        <v>0</v>
      </c>
      <c r="BM21" s="60">
        <f>IF(BL21=0,0,1)</f>
        <v>0</v>
      </c>
      <c r="BN21" s="47">
        <f>IF(BL21=1,0.6,0)</f>
        <v>0</v>
      </c>
      <c r="BO21" s="47">
        <f>IF(BL21=2,0.81,0)</f>
        <v>0</v>
      </c>
      <c r="BP21" s="47">
        <f>IF(BL21=3,1.01,0)</f>
        <v>0</v>
      </c>
      <c r="BQ21" s="47">
        <f>IF(BL21=4,1.15,0)</f>
        <v>0</v>
      </c>
      <c r="BR21" s="47">
        <f>IF(BL21=5,1.25,0)</f>
        <v>0</v>
      </c>
      <c r="BS21" s="47">
        <f>SUM(BN21:BR21)*BM21</f>
        <v>0</v>
      </c>
      <c r="BT21" s="47">
        <f>(LEN(X21)-LEN(SUBSTITUTE(X21,"T",)))*-0.03</f>
        <v>0</v>
      </c>
      <c r="BU21" s="47">
        <f>(LEN(X21)-LEN(SUBSTITUTE(X21,"Z",)))*0</f>
        <v>0</v>
      </c>
      <c r="BV21" s="47">
        <f>(LEN(X21)-LEN(SUBSTITUTE(X21,"S",)))*0.01</f>
        <v>0</v>
      </c>
      <c r="BW21" s="47">
        <f>(LEN(X21)-LEN(SUBSTITUTE(X21,"Y",)))*0.01</f>
        <v>0</v>
      </c>
      <c r="BX21" s="47">
        <f>(LEN(X21)-LEN(SUBSTITUTE(X21,"X",)))*0.01</f>
        <v>0</v>
      </c>
      <c r="BY21" s="47">
        <f>(LEN(X21)-LEN(SUBSTITUTE(X21,"M",)))*0.01</f>
        <v>0</v>
      </c>
      <c r="BZ21" s="47">
        <f>(LEN(X21)-LEN(SUBSTITUTE(X21,"K",)))*0.02</f>
        <v>0</v>
      </c>
      <c r="CA21" s="47">
        <f>(LEN(X21)-LEN(SUBSTITUTE(X21,"D",)))*0.02</f>
        <v>0</v>
      </c>
      <c r="CB21" s="47">
        <f>SUM(BT21:CA21)</f>
        <v>0</v>
      </c>
      <c r="CC21" s="47">
        <f>IF(A21=1,0.15,0)</f>
        <v>0</v>
      </c>
      <c r="CD21" s="47">
        <f>SUM(AG21,AN21,AX21,BC21,BS21,CB21,CC21)</f>
        <v>0</v>
      </c>
      <c r="CE21" s="56">
        <f>IF(H21="","",H21)</f>
      </c>
      <c r="CF21" s="47">
        <f>IF(LEN(CE21)-LEN(SUBSTITUTE(CE21,"b",))=0,0,1.05)</f>
        <v>0</v>
      </c>
      <c r="CG21" s="47">
        <f>IF(LEN(CE21)-LEN(SUBSTITUTE(CE21,"f",))=0,0,1.1)</f>
        <v>0</v>
      </c>
      <c r="CH21" s="47">
        <f>IF(LEN(CE21)-LEN(SUBSTITUTE(CE21,"H",))=0,0,0)</f>
        <v>0</v>
      </c>
      <c r="CI21" s="47">
        <f>IF(LEN(CE21)-LEN(SUBSTITUTE(CE21,"dF",))=0,0,0.36)</f>
        <v>0</v>
      </c>
      <c r="CJ21" s="47">
        <f>IF(LEN(CE21)-LEN(SUBSTITUTE(CE21,"tF",))=0,0,0.53)</f>
        <v>0</v>
      </c>
      <c r="CK21" s="56">
        <f>IF(CI21+CJ21=0,1,0)</f>
        <v>1</v>
      </c>
      <c r="CL21" s="47">
        <f>IF(LEN(CE21)-LEN(SUBSTITUTE(CE21,"F",))=0,0,0.19*CK21)</f>
        <v>0</v>
      </c>
      <c r="CM21" s="47">
        <f>(LEN(CE21)-LEN(SUBSTITUTE(CE21,"l",)))*1.09</f>
        <v>0</v>
      </c>
      <c r="CN21" s="47">
        <f>SUM(CF21:CJ21,CL21,CM21)</f>
        <v>0</v>
      </c>
      <c r="CO21" s="71">
        <f>IF(LEN(CE21)-LEN(SUBSTITUTE(CE21,"o",))&gt;0,0,1)</f>
        <v>1</v>
      </c>
      <c r="CP21" s="47">
        <f>IF(LEN(CE21)-LEN(SUBSTITUTE(CE21,"3",))=0,0,1.05)</f>
        <v>0</v>
      </c>
      <c r="CQ21" s="47">
        <f>IF(LEN(CE21)-LEN(SUBSTITUTE(CE21,"5",))=0,0,1.2)</f>
        <v>0</v>
      </c>
      <c r="CR21" s="47">
        <f>IF(LEN(CE21)-LEN(SUBSTITUTE(CE21,"7",))=0,0,1.28)</f>
        <v>0</v>
      </c>
      <c r="CS21" s="47">
        <f>IF(LEN(CE21)-LEN(SUBSTITUTE(CE21,"9",))=0,0,1.37)</f>
        <v>0</v>
      </c>
      <c r="CT21" s="47">
        <f>IF(LEN(CE21)-LEN(SUBSTITUTE(CE21,"10",))=0,0,1.45)</f>
        <v>0</v>
      </c>
      <c r="CU21" s="47">
        <f>SUM(CP21:CT21)*CO21</f>
        <v>0</v>
      </c>
      <c r="CV21" s="71">
        <f>IF(LEN(CE21)-LEN(SUBSTITUTE(CE21,"o",))&gt;0,1,0)</f>
        <v>0</v>
      </c>
      <c r="CW21" s="47">
        <f>IF(LEN(CE21)-LEN(SUBSTITUTE(CE21,"3o",))=0,0,1.07)</f>
        <v>0</v>
      </c>
      <c r="CX21" s="47">
        <f>IF(LEN(CE21)-LEN(SUBSTITUTE(CE21,"5o",))=0,0,1.16)</f>
        <v>0</v>
      </c>
      <c r="CY21" s="47">
        <f>IF(LEN(CE21)-LEN(SUBSTITUTE(CE21,"7o",))=0,0,1.24)</f>
        <v>0</v>
      </c>
      <c r="CZ21" s="47">
        <f>IF(LEN(CE21)-LEN(SUBSTITUTE(CE21,"9o",))=0,0,1.33)</f>
        <v>0</v>
      </c>
      <c r="DA21" s="47">
        <f>IF(LEN(CE21)-LEN(SUBSTITUTE(CE21,"10o",))=0,0,1.41)</f>
        <v>0</v>
      </c>
      <c r="DB21" s="47">
        <f>IF(LEN(CE21)-LEN(SUBSTITUTE(CE21,"A",))=0,0,0)</f>
        <v>0</v>
      </c>
      <c r="DC21" s="47">
        <f>IF(LEN(CE21)-LEN(SUBSTITUTE(CE21,"B",))=0,0,0.04)</f>
        <v>0</v>
      </c>
      <c r="DD21" s="47">
        <f>IF(LEN(CE21)-LEN(SUBSTITUTE(CE21,"C",))=0,0,0.08)</f>
        <v>0</v>
      </c>
      <c r="DE21" s="47">
        <f>SUM(CW21:DD21)*CV21</f>
        <v>0</v>
      </c>
      <c r="DF21" s="47">
        <f>IF(LEN(CE21)-LEN(SUBSTITUTE(CE21,"p",))&lt;2,0,(LEN(CE21)-LEN(SUBSTITUTE(CE21,"p",))-1)*0.03)</f>
        <v>0</v>
      </c>
      <c r="DG21" s="47">
        <f>IF(LEN(CE21)-LEN(SUBSTITUTE(CE21,"g",))=0,0,0.03)</f>
        <v>0</v>
      </c>
      <c r="DH21" s="47">
        <f>IF(LEN(CE21)-LEN(SUBSTITUTE(CE21,"G",))=0,0,0.08)</f>
        <v>0</v>
      </c>
      <c r="DI21" s="47">
        <f>(LEN(CE21)-LEN(SUBSTITUTE(CE21,"-",)))*0.09</f>
        <v>0</v>
      </c>
      <c r="DJ21" s="47">
        <f>SUM(DF21:DI21)</f>
        <v>0</v>
      </c>
      <c r="DK21" s="60">
        <f>LEN(CE21)-LEN(SUBSTITUTE(CE21,"T",))</f>
        <v>0</v>
      </c>
      <c r="DL21" s="60">
        <f>LEN(CE21)-LEN(SUBSTITUTE(CE21,"Z",))</f>
        <v>0</v>
      </c>
      <c r="DM21" s="60">
        <f>LEN(CE21)-LEN(SUBSTITUTE(CE21,"S",))</f>
        <v>0</v>
      </c>
      <c r="DN21" s="60">
        <f>LEN(CE21)-LEN(SUBSTITUTE(CE21,"Y",))</f>
        <v>0</v>
      </c>
      <c r="DO21" s="60">
        <f>LEN(CE21)-LEN(SUBSTITUTE(CE21,"X",))</f>
        <v>0</v>
      </c>
      <c r="DP21" s="60">
        <f>LEN(CE21)-LEN(SUBSTITUTE(CE21,"M",))</f>
        <v>0</v>
      </c>
      <c r="DQ21" s="60">
        <f>LEN(CE21)-LEN(SUBSTITUTE(CE21,"K",))</f>
        <v>0</v>
      </c>
      <c r="DR21" s="60">
        <f>LEN(CE21)-LEN(SUBSTITUTE(CE21,"D",))</f>
        <v>0</v>
      </c>
      <c r="DS21" s="60">
        <f>SUM(DK21:DR21)</f>
        <v>0</v>
      </c>
      <c r="DT21" s="60">
        <f>IF(DS21=0,0,1)</f>
        <v>0</v>
      </c>
      <c r="DU21" s="47">
        <f>IF(DS21=1,0.6,0)</f>
        <v>0</v>
      </c>
      <c r="DV21" s="47">
        <f>IF(DS21=2,0.81,0)</f>
        <v>0</v>
      </c>
      <c r="DW21" s="47">
        <f>IF(DS21=3,1.01,0)</f>
        <v>0</v>
      </c>
      <c r="DX21" s="47">
        <f>IF(DS21=4,1.15,0)</f>
        <v>0</v>
      </c>
      <c r="DY21" s="47">
        <f>IF(DS21=5,1.25,0)</f>
        <v>0</v>
      </c>
      <c r="DZ21" s="47">
        <f>SUM(DU21:DY21)*DT21</f>
        <v>0</v>
      </c>
      <c r="EA21" s="47">
        <f>(LEN(CE21)-LEN(SUBSTITUTE(CE21,"T",)))*-0.03</f>
        <v>0</v>
      </c>
      <c r="EB21" s="47">
        <f>(LEN(CE21)-LEN(SUBSTITUTE(CE21,"Z",)))*0</f>
        <v>0</v>
      </c>
      <c r="EC21" s="47">
        <f>(LEN(CE21)-LEN(SUBSTITUTE(CE21,"S",)))*0.01</f>
        <v>0</v>
      </c>
      <c r="ED21" s="47">
        <f>(LEN(CE21)-LEN(SUBSTITUTE(CE21,"Y",)))*0.01</f>
        <v>0</v>
      </c>
      <c r="EE21" s="47">
        <f>(LEN(CE21)-LEN(SUBSTITUTE(CE21,"X",)))*0.01</f>
        <v>0</v>
      </c>
      <c r="EF21" s="47">
        <f>(LEN(CE21)-LEN(SUBSTITUTE(CE21,"M",)))*0.01</f>
        <v>0</v>
      </c>
      <c r="EG21" s="47">
        <f>(LEN(CE21)-LEN(SUBSTITUTE(CE21,"K",)))*0.02</f>
        <v>0</v>
      </c>
      <c r="EH21" s="47">
        <f>(LEN(CE21)-LEN(SUBSTITUTE(CE21,"D",)))*0.02</f>
        <v>0</v>
      </c>
      <c r="EI21" s="47">
        <f>SUM(EA21:EH21)</f>
        <v>0</v>
      </c>
      <c r="EJ21" s="47">
        <f>IF(A21=1,0.15,0)</f>
        <v>0</v>
      </c>
      <c r="EK21" s="47">
        <f>SUM(CN21,CU21,DE21,DJ21,DZ21,EI21,EJ21)</f>
        <v>0</v>
      </c>
      <c r="EL21" s="68">
        <f>C21</f>
        <v>39.23</v>
      </c>
      <c r="EM21" s="68">
        <f>SUM(O21:Q21)+R21+S21</f>
        <v>9.600000000000001</v>
      </c>
      <c r="EN21" s="58">
        <f>ROUND(18-(12*C21)/B21,2)</f>
        <v>-8.9</v>
      </c>
      <c r="EO21" s="68">
        <f>IF(EN21&gt;7.5,7.5,IF(EN21&lt;0,0,EN21))</f>
        <v>0</v>
      </c>
      <c r="EP21" s="68">
        <f>SUM(EM21,EO21)</f>
        <v>9.600000000000001</v>
      </c>
    </row>
    <row r="22" spans="1:146" ht="13.5" customHeight="1">
      <c r="A22" s="61"/>
      <c r="B22" s="62">
        <v>17.5</v>
      </c>
      <c r="C22" s="63">
        <v>39.73</v>
      </c>
      <c r="D22" s="64">
        <v>3</v>
      </c>
      <c r="E22" s="64"/>
      <c r="F22" s="64"/>
      <c r="G22" s="65"/>
      <c r="H22" s="65"/>
      <c r="I22" s="66"/>
      <c r="J22" s="67">
        <v>7</v>
      </c>
      <c r="K22" s="5" t="s">
        <v>240</v>
      </c>
      <c r="L22" s="5" t="s">
        <v>241</v>
      </c>
      <c r="M22" s="5" t="s">
        <v>171</v>
      </c>
      <c r="N22" s="5"/>
      <c r="O22" s="68">
        <f>D22</f>
        <v>3</v>
      </c>
      <c r="P22" s="69">
        <f>D22</f>
        <v>3</v>
      </c>
      <c r="Q22" s="69">
        <f>D22</f>
        <v>3</v>
      </c>
      <c r="R22" s="68">
        <f>IF(V22&gt;3.75,3.75,V22)</f>
        <v>0</v>
      </c>
      <c r="S22" s="68">
        <f>IF(W22&gt;3.75,3.75,W22)</f>
        <v>0</v>
      </c>
      <c r="T22" s="70"/>
      <c r="U22" s="70"/>
      <c r="V22" s="58">
        <f>ROUND(E22*CD22,2)</f>
        <v>0</v>
      </c>
      <c r="W22" s="58">
        <f>ROUND(F22*EK22,2)</f>
        <v>0</v>
      </c>
      <c r="X22" s="56">
        <f>IF(G22="","",G22)</f>
      </c>
      <c r="Y22" s="47">
        <f>IF(LEN(X22)-LEN(SUBSTITUTE(X22,"b",))=0,0,1.05)</f>
        <v>0</v>
      </c>
      <c r="Z22" s="47">
        <f>IF(LEN(X22)-LEN(SUBSTITUTE(X22,"f",))=0,0,1.1)</f>
        <v>0</v>
      </c>
      <c r="AA22" s="47">
        <f>IF(LEN(X22)-LEN(SUBSTITUTE(X22,"H",))=0,0,0)</f>
        <v>0</v>
      </c>
      <c r="AB22" s="47">
        <f>IF(LEN(X22)-LEN(SUBSTITUTE(X22,"dF",))=0,0,0.36)</f>
        <v>0</v>
      </c>
      <c r="AC22" s="47">
        <f>IF(LEN(X22)-LEN(SUBSTITUTE(X22,"tF",))=0,0,0.53)</f>
        <v>0</v>
      </c>
      <c r="AD22" s="56">
        <f>IF(AB22+AC22=0,1,0)</f>
        <v>1</v>
      </c>
      <c r="AE22" s="47">
        <f>IF(LEN(X22)-LEN(SUBSTITUTE(X22,"F",))=0,0,0.19*AD22)</f>
        <v>0</v>
      </c>
      <c r="AF22" s="47">
        <f>(LEN(X22)-LEN(SUBSTITUTE(X22,"l",)))*1.09</f>
        <v>0</v>
      </c>
      <c r="AG22" s="47">
        <f>SUM(Y22:AC22,AE22,AF22)</f>
        <v>0</v>
      </c>
      <c r="AH22" s="71">
        <f>IF(LEN(X22)-LEN(SUBSTITUTE(X22,"o",))&gt;0,0,1)</f>
        <v>1</v>
      </c>
      <c r="AI22" s="47">
        <f>IF(LEN(X22)-LEN(SUBSTITUTE(X22,"3",))=0,0,1.05)</f>
        <v>0</v>
      </c>
      <c r="AJ22" s="47">
        <f>IF(LEN(X22)-LEN(SUBSTITUTE(X22,"5",))=0,0,1.2)</f>
        <v>0</v>
      </c>
      <c r="AK22" s="47">
        <f>IF(LEN(X22)-LEN(SUBSTITUTE(X22,"7",))=0,0,1.28)</f>
        <v>0</v>
      </c>
      <c r="AL22" s="47">
        <f>IF(LEN(X22)-LEN(SUBSTITUTE(X22,"9",))=0,0,1.37)</f>
        <v>0</v>
      </c>
      <c r="AM22" s="47">
        <f>IF(LEN(X22)-LEN(SUBSTITUTE(X22,"10",))=0,0,1.45)</f>
        <v>0</v>
      </c>
      <c r="AN22" s="47">
        <f>SUM(AI22:AM22)*AH22</f>
        <v>0</v>
      </c>
      <c r="AO22" s="71">
        <f>IF(LEN(X22)-LEN(SUBSTITUTE(X22,"o",))&gt;0,1,0)</f>
        <v>0</v>
      </c>
      <c r="AP22" s="47">
        <f>IF(LEN(X22)-LEN(SUBSTITUTE(X22,"3o",))=0,0,1.07)</f>
        <v>0</v>
      </c>
      <c r="AQ22" s="47">
        <f>IF(LEN(X22)-LEN(SUBSTITUTE(X22,"5o",))=0,0,1.16)</f>
        <v>0</v>
      </c>
      <c r="AR22" s="47">
        <f>IF(LEN(X22)-LEN(SUBSTITUTE(X22,"7o",))=0,0,1.24)</f>
        <v>0</v>
      </c>
      <c r="AS22" s="47">
        <f>IF(LEN(X22)-LEN(SUBSTITUTE(X22,"9o",))=0,0,1.33)</f>
        <v>0</v>
      </c>
      <c r="AT22" s="47">
        <f>IF(LEN(X22)-LEN(SUBSTITUTE(X22,"10o",))=0,0,1.41)</f>
        <v>0</v>
      </c>
      <c r="AU22" s="47">
        <f>IF(LEN(X22)-LEN(SUBSTITUTE(X22,"A",))=0,0,0)</f>
        <v>0</v>
      </c>
      <c r="AV22" s="47">
        <f>IF(LEN(X22)-LEN(SUBSTITUTE(X22,"B",))=0,0,0.04)</f>
        <v>0</v>
      </c>
      <c r="AW22" s="47">
        <f>IF(LEN(X22)-LEN(SUBSTITUTE(X22,"C",))=0,0,0.08)</f>
        <v>0</v>
      </c>
      <c r="AX22" s="47">
        <f>SUM(AP22:AW22)*AO22</f>
        <v>0</v>
      </c>
      <c r="AY22" s="47">
        <f>IF(LEN(X22)-LEN(SUBSTITUTE(X22,"p",))&lt;2,0,(LEN(X22)-LEN(SUBSTITUTE(X22,"p",))-1)*0.03)</f>
        <v>0</v>
      </c>
      <c r="AZ22" s="47">
        <f>IF(LEN(X22)-LEN(SUBSTITUTE(X22,"g",))=0,0,0.03)</f>
        <v>0</v>
      </c>
      <c r="BA22" s="47">
        <f>IF(LEN(X22)-LEN(SUBSTITUTE(X22,"G",))=0,0,0.08)</f>
        <v>0</v>
      </c>
      <c r="BB22" s="47">
        <f>(LEN(X22)-LEN(SUBSTITUTE(X22,"-",)))*0.09</f>
        <v>0</v>
      </c>
      <c r="BC22" s="47">
        <f>SUM(AY22:BB22)</f>
        <v>0</v>
      </c>
      <c r="BD22" s="60">
        <f>LEN(X22)-LEN(SUBSTITUTE(X22,"T",))</f>
        <v>0</v>
      </c>
      <c r="BE22" s="60">
        <f>LEN(X22)-LEN(SUBSTITUTE(X22,"Z",))</f>
        <v>0</v>
      </c>
      <c r="BF22" s="60">
        <f>LEN(X22)-LEN(SUBSTITUTE(X22,"S",))</f>
        <v>0</v>
      </c>
      <c r="BG22" s="60">
        <f>LEN(X22)-LEN(SUBSTITUTE(X22,"Y",))</f>
        <v>0</v>
      </c>
      <c r="BH22" s="60">
        <f>LEN(X22)-LEN(SUBSTITUTE(X22,"X",))</f>
        <v>0</v>
      </c>
      <c r="BI22" s="60">
        <f>LEN(X22)-LEN(SUBSTITUTE(X22,"M",))</f>
        <v>0</v>
      </c>
      <c r="BJ22" s="60">
        <f>LEN(X22)-LEN(SUBSTITUTE(X22,"K",))</f>
        <v>0</v>
      </c>
      <c r="BK22" s="60">
        <f>LEN(X22)-LEN(SUBSTITUTE(X22,"D",))</f>
        <v>0</v>
      </c>
      <c r="BL22" s="60">
        <f>SUM(BD22:BK22)</f>
        <v>0</v>
      </c>
      <c r="BM22" s="60">
        <f>IF(BL22=0,0,1)</f>
        <v>0</v>
      </c>
      <c r="BN22" s="47">
        <f>IF(BL22=1,0.6,0)</f>
        <v>0</v>
      </c>
      <c r="BO22" s="47">
        <f>IF(BL22=2,0.81,0)</f>
        <v>0</v>
      </c>
      <c r="BP22" s="47">
        <f>IF(BL22=3,1.01,0)</f>
        <v>0</v>
      </c>
      <c r="BQ22" s="47">
        <f>IF(BL22=4,1.15,0)</f>
        <v>0</v>
      </c>
      <c r="BR22" s="47">
        <f>IF(BL22=5,1.25,0)</f>
        <v>0</v>
      </c>
      <c r="BS22" s="47">
        <f>SUM(BN22:BR22)*BM22</f>
        <v>0</v>
      </c>
      <c r="BT22" s="47">
        <f>(LEN(X22)-LEN(SUBSTITUTE(X22,"T",)))*-0.03</f>
        <v>0</v>
      </c>
      <c r="BU22" s="47">
        <f>(LEN(X22)-LEN(SUBSTITUTE(X22,"Z",)))*0</f>
        <v>0</v>
      </c>
      <c r="BV22" s="47">
        <f>(LEN(X22)-LEN(SUBSTITUTE(X22,"S",)))*0.01</f>
        <v>0</v>
      </c>
      <c r="BW22" s="47">
        <f>(LEN(X22)-LEN(SUBSTITUTE(X22,"Y",)))*0.01</f>
        <v>0</v>
      </c>
      <c r="BX22" s="47">
        <f>(LEN(X22)-LEN(SUBSTITUTE(X22,"X",)))*0.01</f>
        <v>0</v>
      </c>
      <c r="BY22" s="47">
        <f>(LEN(X22)-LEN(SUBSTITUTE(X22,"M",)))*0.01</f>
        <v>0</v>
      </c>
      <c r="BZ22" s="47">
        <f>(LEN(X22)-LEN(SUBSTITUTE(X22,"K",)))*0.02</f>
        <v>0</v>
      </c>
      <c r="CA22" s="47">
        <f>(LEN(X22)-LEN(SUBSTITUTE(X22,"D",)))*0.02</f>
        <v>0</v>
      </c>
      <c r="CB22" s="47">
        <f>SUM(BT22:CA22)</f>
        <v>0</v>
      </c>
      <c r="CC22" s="47">
        <f>IF(A22=1,0.15,0)</f>
        <v>0</v>
      </c>
      <c r="CD22" s="47">
        <f>SUM(AG22,AN22,AX22,BC22,BS22,CB22,CC22)</f>
        <v>0</v>
      </c>
      <c r="CE22" s="56">
        <f>IF(H22="","",H22)</f>
      </c>
      <c r="CF22" s="47">
        <f>IF(LEN(CE22)-LEN(SUBSTITUTE(CE22,"b",))=0,0,1.05)</f>
        <v>0</v>
      </c>
      <c r="CG22" s="47">
        <f>IF(LEN(CE22)-LEN(SUBSTITUTE(CE22,"f",))=0,0,1.1)</f>
        <v>0</v>
      </c>
      <c r="CH22" s="47">
        <f>IF(LEN(CE22)-LEN(SUBSTITUTE(CE22,"H",))=0,0,0)</f>
        <v>0</v>
      </c>
      <c r="CI22" s="47">
        <f>IF(LEN(CE22)-LEN(SUBSTITUTE(CE22,"dF",))=0,0,0.36)</f>
        <v>0</v>
      </c>
      <c r="CJ22" s="47">
        <f>IF(LEN(CE22)-LEN(SUBSTITUTE(CE22,"tF",))=0,0,0.53)</f>
        <v>0</v>
      </c>
      <c r="CK22" s="56">
        <f>IF(CI22+CJ22=0,1,0)</f>
        <v>1</v>
      </c>
      <c r="CL22" s="47">
        <f>IF(LEN(CE22)-LEN(SUBSTITUTE(CE22,"F",))=0,0,0.19*CK22)</f>
        <v>0</v>
      </c>
      <c r="CM22" s="47">
        <f>(LEN(CE22)-LEN(SUBSTITUTE(CE22,"l",)))*1.09</f>
        <v>0</v>
      </c>
      <c r="CN22" s="47">
        <f>SUM(CF22:CJ22,CL22,CM22)</f>
        <v>0</v>
      </c>
      <c r="CO22" s="71">
        <f>IF(LEN(CE22)-LEN(SUBSTITUTE(CE22,"o",))&gt;0,0,1)</f>
        <v>1</v>
      </c>
      <c r="CP22" s="47">
        <f>IF(LEN(CE22)-LEN(SUBSTITUTE(CE22,"3",))=0,0,1.05)</f>
        <v>0</v>
      </c>
      <c r="CQ22" s="47">
        <f>IF(LEN(CE22)-LEN(SUBSTITUTE(CE22,"5",))=0,0,1.2)</f>
        <v>0</v>
      </c>
      <c r="CR22" s="47">
        <f>IF(LEN(CE22)-LEN(SUBSTITUTE(CE22,"7",))=0,0,1.28)</f>
        <v>0</v>
      </c>
      <c r="CS22" s="47">
        <f>IF(LEN(CE22)-LEN(SUBSTITUTE(CE22,"9",))=0,0,1.37)</f>
        <v>0</v>
      </c>
      <c r="CT22" s="47">
        <f>IF(LEN(CE22)-LEN(SUBSTITUTE(CE22,"10",))=0,0,1.45)</f>
        <v>0</v>
      </c>
      <c r="CU22" s="47">
        <f>SUM(CP22:CT22)*CO22</f>
        <v>0</v>
      </c>
      <c r="CV22" s="71">
        <f>IF(LEN(CE22)-LEN(SUBSTITUTE(CE22,"o",))&gt;0,1,0)</f>
        <v>0</v>
      </c>
      <c r="CW22" s="47">
        <f>IF(LEN(CE22)-LEN(SUBSTITUTE(CE22,"3o",))=0,0,1.07)</f>
        <v>0</v>
      </c>
      <c r="CX22" s="47">
        <f>IF(LEN(CE22)-LEN(SUBSTITUTE(CE22,"5o",))=0,0,1.16)</f>
        <v>0</v>
      </c>
      <c r="CY22" s="47">
        <f>IF(LEN(CE22)-LEN(SUBSTITUTE(CE22,"7o",))=0,0,1.24)</f>
        <v>0</v>
      </c>
      <c r="CZ22" s="47">
        <f>IF(LEN(CE22)-LEN(SUBSTITUTE(CE22,"9o",))=0,0,1.33)</f>
        <v>0</v>
      </c>
      <c r="DA22" s="47">
        <f>IF(LEN(CE22)-LEN(SUBSTITUTE(CE22,"10o",))=0,0,1.41)</f>
        <v>0</v>
      </c>
      <c r="DB22" s="47">
        <f>IF(LEN(CE22)-LEN(SUBSTITUTE(CE22,"A",))=0,0,0)</f>
        <v>0</v>
      </c>
      <c r="DC22" s="47">
        <f>IF(LEN(CE22)-LEN(SUBSTITUTE(CE22,"B",))=0,0,0.04)</f>
        <v>0</v>
      </c>
      <c r="DD22" s="47">
        <f>IF(LEN(CE22)-LEN(SUBSTITUTE(CE22,"C",))=0,0,0.08)</f>
        <v>0</v>
      </c>
      <c r="DE22" s="47">
        <f>SUM(CW22:DD22)*CV22</f>
        <v>0</v>
      </c>
      <c r="DF22" s="47">
        <f>IF(LEN(CE22)-LEN(SUBSTITUTE(CE22,"p",))&lt;2,0,(LEN(CE22)-LEN(SUBSTITUTE(CE22,"p",))-1)*0.03)</f>
        <v>0</v>
      </c>
      <c r="DG22" s="47">
        <f>IF(LEN(CE22)-LEN(SUBSTITUTE(CE22,"g",))=0,0,0.03)</f>
        <v>0</v>
      </c>
      <c r="DH22" s="47">
        <f>IF(LEN(CE22)-LEN(SUBSTITUTE(CE22,"G",))=0,0,0.08)</f>
        <v>0</v>
      </c>
      <c r="DI22" s="47">
        <f>(LEN(CE22)-LEN(SUBSTITUTE(CE22,"-",)))*0.09</f>
        <v>0</v>
      </c>
      <c r="DJ22" s="47">
        <f>SUM(DF22:DI22)</f>
        <v>0</v>
      </c>
      <c r="DK22" s="60">
        <f>LEN(CE22)-LEN(SUBSTITUTE(CE22,"T",))</f>
        <v>0</v>
      </c>
      <c r="DL22" s="60">
        <f>LEN(CE22)-LEN(SUBSTITUTE(CE22,"Z",))</f>
        <v>0</v>
      </c>
      <c r="DM22" s="60">
        <f>LEN(CE22)-LEN(SUBSTITUTE(CE22,"S",))</f>
        <v>0</v>
      </c>
      <c r="DN22" s="60">
        <f>LEN(CE22)-LEN(SUBSTITUTE(CE22,"Y",))</f>
        <v>0</v>
      </c>
      <c r="DO22" s="60">
        <f>LEN(CE22)-LEN(SUBSTITUTE(CE22,"X",))</f>
        <v>0</v>
      </c>
      <c r="DP22" s="60">
        <f>LEN(CE22)-LEN(SUBSTITUTE(CE22,"M",))</f>
        <v>0</v>
      </c>
      <c r="DQ22" s="60">
        <f>LEN(CE22)-LEN(SUBSTITUTE(CE22,"K",))</f>
        <v>0</v>
      </c>
      <c r="DR22" s="60">
        <f>LEN(CE22)-LEN(SUBSTITUTE(CE22,"D",))</f>
        <v>0</v>
      </c>
      <c r="DS22" s="60">
        <f>SUM(DK22:DR22)</f>
        <v>0</v>
      </c>
      <c r="DT22" s="60">
        <f>IF(DS22=0,0,1)</f>
        <v>0</v>
      </c>
      <c r="DU22" s="47">
        <f>IF(DS22=1,0.6,0)</f>
        <v>0</v>
      </c>
      <c r="DV22" s="47">
        <f>IF(DS22=2,0.81,0)</f>
        <v>0</v>
      </c>
      <c r="DW22" s="47">
        <f>IF(DS22=3,1.01,0)</f>
        <v>0</v>
      </c>
      <c r="DX22" s="47">
        <f>IF(DS22=4,1.15,0)</f>
        <v>0</v>
      </c>
      <c r="DY22" s="47">
        <f>IF(DS22=5,1.25,0)</f>
        <v>0</v>
      </c>
      <c r="DZ22" s="47">
        <f>SUM(DU22:DY22)*DT22</f>
        <v>0</v>
      </c>
      <c r="EA22" s="47">
        <f>(LEN(CE22)-LEN(SUBSTITUTE(CE22,"T",)))*-0.03</f>
        <v>0</v>
      </c>
      <c r="EB22" s="47">
        <f>(LEN(CE22)-LEN(SUBSTITUTE(CE22,"Z",)))*0</f>
        <v>0</v>
      </c>
      <c r="EC22" s="47">
        <f>(LEN(CE22)-LEN(SUBSTITUTE(CE22,"S",)))*0.01</f>
        <v>0</v>
      </c>
      <c r="ED22" s="47">
        <f>(LEN(CE22)-LEN(SUBSTITUTE(CE22,"Y",)))*0.01</f>
        <v>0</v>
      </c>
      <c r="EE22" s="47">
        <f>(LEN(CE22)-LEN(SUBSTITUTE(CE22,"X",)))*0.01</f>
        <v>0</v>
      </c>
      <c r="EF22" s="47">
        <f>(LEN(CE22)-LEN(SUBSTITUTE(CE22,"M",)))*0.01</f>
        <v>0</v>
      </c>
      <c r="EG22" s="47">
        <f>(LEN(CE22)-LEN(SUBSTITUTE(CE22,"K",)))*0.02</f>
        <v>0</v>
      </c>
      <c r="EH22" s="47">
        <f>(LEN(CE22)-LEN(SUBSTITUTE(CE22,"D",)))*0.02</f>
        <v>0</v>
      </c>
      <c r="EI22" s="47">
        <f>SUM(EA22:EH22)</f>
        <v>0</v>
      </c>
      <c r="EJ22" s="47">
        <f>IF(A22=1,0.15,0)</f>
        <v>0</v>
      </c>
      <c r="EK22" s="47">
        <f>SUM(CN22,CU22,DE22,DJ22,DZ22,EI22,EJ22)</f>
        <v>0</v>
      </c>
      <c r="EL22" s="68">
        <f>C22</f>
        <v>39.73</v>
      </c>
      <c r="EM22" s="68">
        <f>SUM(O22:Q22)+R22+S22</f>
        <v>9</v>
      </c>
      <c r="EN22" s="58">
        <f>ROUND(18-(12*C22)/B22,2)</f>
        <v>-9.24</v>
      </c>
      <c r="EO22" s="68">
        <f>IF(EN22&gt;7.5,7.5,IF(EN22&lt;0,0,EN22))</f>
        <v>0</v>
      </c>
      <c r="EP22" s="68">
        <f>SUM(EM22,EO22)</f>
        <v>9</v>
      </c>
    </row>
    <row r="23" spans="1:146" ht="13.5" customHeight="1">
      <c r="A23" s="61"/>
      <c r="B23" s="62">
        <v>17.5</v>
      </c>
      <c r="C23" s="63">
        <v>32.39</v>
      </c>
      <c r="D23" s="64">
        <v>2.6</v>
      </c>
      <c r="E23" s="64">
        <v>1</v>
      </c>
      <c r="F23" s="64">
        <v>0.9</v>
      </c>
      <c r="G23" s="65" t="s">
        <v>107</v>
      </c>
      <c r="H23" s="65" t="s">
        <v>107</v>
      </c>
      <c r="I23" s="66"/>
      <c r="J23" s="67">
        <v>8</v>
      </c>
      <c r="K23" s="5" t="s">
        <v>242</v>
      </c>
      <c r="L23" s="5" t="s">
        <v>243</v>
      </c>
      <c r="M23" s="5" t="s">
        <v>244</v>
      </c>
      <c r="N23" s="5" t="s">
        <v>146</v>
      </c>
      <c r="O23" s="68">
        <f>D23</f>
        <v>2.6</v>
      </c>
      <c r="P23" s="69">
        <f>D23</f>
        <v>2.6</v>
      </c>
      <c r="Q23" s="69">
        <f>D23</f>
        <v>2.6</v>
      </c>
      <c r="R23" s="68">
        <f>IF(V23&gt;3.75,3.75,V23)</f>
        <v>0.61</v>
      </c>
      <c r="S23" s="68">
        <f>IF(W23&gt;3.75,3.75,W23)</f>
        <v>0.55</v>
      </c>
      <c r="T23" s="70" t="str">
        <f>G23</f>
        <v>S</v>
      </c>
      <c r="U23" s="70" t="str">
        <f>H23</f>
        <v>S</v>
      </c>
      <c r="V23" s="58">
        <f>ROUND(E23*CD23,2)</f>
        <v>0.61</v>
      </c>
      <c r="W23" s="58">
        <f>ROUND(F23*EK23,2)</f>
        <v>0.55</v>
      </c>
      <c r="X23" s="56" t="str">
        <f>IF(G23="","",G23)</f>
        <v>S</v>
      </c>
      <c r="Y23" s="47">
        <f>IF(LEN(X23)-LEN(SUBSTITUTE(X23,"b",))=0,0,1.05)</f>
        <v>0</v>
      </c>
      <c r="Z23" s="47">
        <f>IF(LEN(X23)-LEN(SUBSTITUTE(X23,"f",))=0,0,1.1)</f>
        <v>0</v>
      </c>
      <c r="AA23" s="47">
        <f>IF(LEN(X23)-LEN(SUBSTITUTE(X23,"H",))=0,0,0)</f>
        <v>0</v>
      </c>
      <c r="AB23" s="47">
        <f>IF(LEN(X23)-LEN(SUBSTITUTE(X23,"dF",))=0,0,0.36)</f>
        <v>0</v>
      </c>
      <c r="AC23" s="47">
        <f>IF(LEN(X23)-LEN(SUBSTITUTE(X23,"tF",))=0,0,0.53)</f>
        <v>0</v>
      </c>
      <c r="AD23" s="56">
        <f>IF(AB23+AC23=0,1,0)</f>
        <v>1</v>
      </c>
      <c r="AE23" s="47">
        <f>IF(LEN(X23)-LEN(SUBSTITUTE(X23,"F",))=0,0,0.19*AD23)</f>
        <v>0</v>
      </c>
      <c r="AF23" s="47">
        <f>(LEN(X23)-LEN(SUBSTITUTE(X23,"l",)))*1.09</f>
        <v>0</v>
      </c>
      <c r="AG23" s="47">
        <f>SUM(Y23:AC23,AE23,AF23)</f>
        <v>0</v>
      </c>
      <c r="AH23" s="71">
        <f>IF(LEN(X23)-LEN(SUBSTITUTE(X23,"o",))&gt;0,0,1)</f>
        <v>1</v>
      </c>
      <c r="AI23" s="47">
        <f>IF(LEN(X23)-LEN(SUBSTITUTE(X23,"3",))=0,0,1.05)</f>
        <v>0</v>
      </c>
      <c r="AJ23" s="47">
        <f>IF(LEN(X23)-LEN(SUBSTITUTE(X23,"5",))=0,0,1.2)</f>
        <v>0</v>
      </c>
      <c r="AK23" s="47">
        <f>IF(LEN(X23)-LEN(SUBSTITUTE(X23,"7",))=0,0,1.28)</f>
        <v>0</v>
      </c>
      <c r="AL23" s="47">
        <f>IF(LEN(X23)-LEN(SUBSTITUTE(X23,"9",))=0,0,1.37)</f>
        <v>0</v>
      </c>
      <c r="AM23" s="47">
        <f>IF(LEN(X23)-LEN(SUBSTITUTE(X23,"10",))=0,0,1.45)</f>
        <v>0</v>
      </c>
      <c r="AN23" s="47">
        <f>SUM(AI23:AM23)*AH23</f>
        <v>0</v>
      </c>
      <c r="AO23" s="71">
        <f>IF(LEN(X23)-LEN(SUBSTITUTE(X23,"o",))&gt;0,1,0)</f>
        <v>0</v>
      </c>
      <c r="AP23" s="47">
        <f>IF(LEN(X23)-LEN(SUBSTITUTE(X23,"3o",))=0,0,1.07)</f>
        <v>0</v>
      </c>
      <c r="AQ23" s="47">
        <f>IF(LEN(X23)-LEN(SUBSTITUTE(X23,"5o",))=0,0,1.16)</f>
        <v>0</v>
      </c>
      <c r="AR23" s="47">
        <f>IF(LEN(X23)-LEN(SUBSTITUTE(X23,"7o",))=0,0,1.24)</f>
        <v>0</v>
      </c>
      <c r="AS23" s="47">
        <f>IF(LEN(X23)-LEN(SUBSTITUTE(X23,"9o",))=0,0,1.33)</f>
        <v>0</v>
      </c>
      <c r="AT23" s="47">
        <f>IF(LEN(X23)-LEN(SUBSTITUTE(X23,"10o",))=0,0,1.41)</f>
        <v>0</v>
      </c>
      <c r="AU23" s="47">
        <f>IF(LEN(X23)-LEN(SUBSTITUTE(X23,"A",))=0,0,0)</f>
        <v>0</v>
      </c>
      <c r="AV23" s="47">
        <f>IF(LEN(X23)-LEN(SUBSTITUTE(X23,"B",))=0,0,0.04)</f>
        <v>0</v>
      </c>
      <c r="AW23" s="47">
        <f>IF(LEN(X23)-LEN(SUBSTITUTE(X23,"C",))=0,0,0.08)</f>
        <v>0</v>
      </c>
      <c r="AX23" s="47">
        <f>SUM(AP23:AW23)*AO23</f>
        <v>0</v>
      </c>
      <c r="AY23" s="47">
        <f>IF(LEN(X23)-LEN(SUBSTITUTE(X23,"p",))&lt;2,0,(LEN(X23)-LEN(SUBSTITUTE(X23,"p",))-1)*0.03)</f>
        <v>0</v>
      </c>
      <c r="AZ23" s="47">
        <f>IF(LEN(X23)-LEN(SUBSTITUTE(X23,"g",))=0,0,0.03)</f>
        <v>0</v>
      </c>
      <c r="BA23" s="47">
        <f>IF(LEN(X23)-LEN(SUBSTITUTE(X23,"G",))=0,0,0.08)</f>
        <v>0</v>
      </c>
      <c r="BB23" s="47">
        <f>(LEN(X23)-LEN(SUBSTITUTE(X23,"-",)))*0.09</f>
        <v>0</v>
      </c>
      <c r="BC23" s="47">
        <f>SUM(AY23:BB23)</f>
        <v>0</v>
      </c>
      <c r="BD23" s="60">
        <f>LEN(X23)-LEN(SUBSTITUTE(X23,"T",))</f>
        <v>0</v>
      </c>
      <c r="BE23" s="60">
        <f>LEN(X23)-LEN(SUBSTITUTE(X23,"Z",))</f>
        <v>0</v>
      </c>
      <c r="BF23" s="60">
        <f>LEN(X23)-LEN(SUBSTITUTE(X23,"S",))</f>
        <v>1</v>
      </c>
      <c r="BG23" s="60">
        <f>LEN(X23)-LEN(SUBSTITUTE(X23,"Y",))</f>
        <v>0</v>
      </c>
      <c r="BH23" s="60">
        <f>LEN(X23)-LEN(SUBSTITUTE(X23,"X",))</f>
        <v>0</v>
      </c>
      <c r="BI23" s="60">
        <f>LEN(X23)-LEN(SUBSTITUTE(X23,"M",))</f>
        <v>0</v>
      </c>
      <c r="BJ23" s="60">
        <f>LEN(X23)-LEN(SUBSTITUTE(X23,"K",))</f>
        <v>0</v>
      </c>
      <c r="BK23" s="60">
        <f>LEN(X23)-LEN(SUBSTITUTE(X23,"D",))</f>
        <v>0</v>
      </c>
      <c r="BL23" s="60">
        <f>SUM(BD23:BK23)</f>
        <v>1</v>
      </c>
      <c r="BM23" s="60">
        <f>IF(BL23=0,0,1)</f>
        <v>1</v>
      </c>
      <c r="BN23" s="47">
        <f>IF(BL23=1,0.6,0)</f>
        <v>0.6</v>
      </c>
      <c r="BO23" s="47">
        <f>IF(BL23=2,0.81,0)</f>
        <v>0</v>
      </c>
      <c r="BP23" s="47">
        <f>IF(BL23=3,1.01,0)</f>
        <v>0</v>
      </c>
      <c r="BQ23" s="47">
        <f>IF(BL23=4,1.15,0)</f>
        <v>0</v>
      </c>
      <c r="BR23" s="47">
        <f>IF(BL23=5,1.25,0)</f>
        <v>0</v>
      </c>
      <c r="BS23" s="47">
        <f>SUM(BN23:BR23)*BM23</f>
        <v>0.6</v>
      </c>
      <c r="BT23" s="47">
        <f>(LEN(X23)-LEN(SUBSTITUTE(X23,"T",)))*-0.03</f>
        <v>0</v>
      </c>
      <c r="BU23" s="47">
        <f>(LEN(X23)-LEN(SUBSTITUTE(X23,"Z",)))*0</f>
        <v>0</v>
      </c>
      <c r="BV23" s="47">
        <f>(LEN(X23)-LEN(SUBSTITUTE(X23,"S",)))*0.01</f>
        <v>0.01</v>
      </c>
      <c r="BW23" s="47">
        <f>(LEN(X23)-LEN(SUBSTITUTE(X23,"Y",)))*0.01</f>
        <v>0</v>
      </c>
      <c r="BX23" s="47">
        <f>(LEN(X23)-LEN(SUBSTITUTE(X23,"X",)))*0.01</f>
        <v>0</v>
      </c>
      <c r="BY23" s="47">
        <f>(LEN(X23)-LEN(SUBSTITUTE(X23,"M",)))*0.01</f>
        <v>0</v>
      </c>
      <c r="BZ23" s="47">
        <f>(LEN(X23)-LEN(SUBSTITUTE(X23,"K",)))*0.02</f>
        <v>0</v>
      </c>
      <c r="CA23" s="47">
        <f>(LEN(X23)-LEN(SUBSTITUTE(X23,"D",)))*0.02</f>
        <v>0</v>
      </c>
      <c r="CB23" s="47">
        <f>SUM(BT23:CA23)</f>
        <v>0.01</v>
      </c>
      <c r="CC23" s="47">
        <f>IF(A23=1,0.15,0)</f>
        <v>0</v>
      </c>
      <c r="CD23" s="47">
        <f>SUM(AG23,AN23,AX23,BC23,BS23,CB23,CC23)</f>
        <v>0.61</v>
      </c>
      <c r="CE23" s="56" t="str">
        <f>IF(H23="","",H23)</f>
        <v>S</v>
      </c>
      <c r="CF23" s="47">
        <f>IF(LEN(CE23)-LEN(SUBSTITUTE(CE23,"b",))=0,0,1.05)</f>
        <v>0</v>
      </c>
      <c r="CG23" s="47">
        <f>IF(LEN(CE23)-LEN(SUBSTITUTE(CE23,"f",))=0,0,1.1)</f>
        <v>0</v>
      </c>
      <c r="CH23" s="47">
        <f>IF(LEN(CE23)-LEN(SUBSTITUTE(CE23,"H",))=0,0,0)</f>
        <v>0</v>
      </c>
      <c r="CI23" s="47">
        <f>IF(LEN(CE23)-LEN(SUBSTITUTE(CE23,"dF",))=0,0,0.36)</f>
        <v>0</v>
      </c>
      <c r="CJ23" s="47">
        <f>IF(LEN(CE23)-LEN(SUBSTITUTE(CE23,"tF",))=0,0,0.53)</f>
        <v>0</v>
      </c>
      <c r="CK23" s="56">
        <f>IF(CI23+CJ23=0,1,0)</f>
        <v>1</v>
      </c>
      <c r="CL23" s="47">
        <f>IF(LEN(CE23)-LEN(SUBSTITUTE(CE23,"F",))=0,0,0.19*CK23)</f>
        <v>0</v>
      </c>
      <c r="CM23" s="47">
        <f>(LEN(CE23)-LEN(SUBSTITUTE(CE23,"l",)))*1.09</f>
        <v>0</v>
      </c>
      <c r="CN23" s="47">
        <f>SUM(CF23:CJ23,CL23,CM23)</f>
        <v>0</v>
      </c>
      <c r="CO23" s="71">
        <f>IF(LEN(CE23)-LEN(SUBSTITUTE(CE23,"o",))&gt;0,0,1)</f>
        <v>1</v>
      </c>
      <c r="CP23" s="47">
        <f>IF(LEN(CE23)-LEN(SUBSTITUTE(CE23,"3",))=0,0,1.05)</f>
        <v>0</v>
      </c>
      <c r="CQ23" s="47">
        <f>IF(LEN(CE23)-LEN(SUBSTITUTE(CE23,"5",))=0,0,1.2)</f>
        <v>0</v>
      </c>
      <c r="CR23" s="47">
        <f>IF(LEN(CE23)-LEN(SUBSTITUTE(CE23,"7",))=0,0,1.28)</f>
        <v>0</v>
      </c>
      <c r="CS23" s="47">
        <f>IF(LEN(CE23)-LEN(SUBSTITUTE(CE23,"9",))=0,0,1.37)</f>
        <v>0</v>
      </c>
      <c r="CT23" s="47">
        <f>IF(LEN(CE23)-LEN(SUBSTITUTE(CE23,"10",))=0,0,1.45)</f>
        <v>0</v>
      </c>
      <c r="CU23" s="47">
        <f>SUM(CP23:CT23)*CO23</f>
        <v>0</v>
      </c>
      <c r="CV23" s="71">
        <f>IF(LEN(CE23)-LEN(SUBSTITUTE(CE23,"o",))&gt;0,1,0)</f>
        <v>0</v>
      </c>
      <c r="CW23" s="47">
        <f>IF(LEN(CE23)-LEN(SUBSTITUTE(CE23,"3o",))=0,0,1.07)</f>
        <v>0</v>
      </c>
      <c r="CX23" s="47">
        <f>IF(LEN(CE23)-LEN(SUBSTITUTE(CE23,"5o",))=0,0,1.16)</f>
        <v>0</v>
      </c>
      <c r="CY23" s="47">
        <f>IF(LEN(CE23)-LEN(SUBSTITUTE(CE23,"7o",))=0,0,1.24)</f>
        <v>0</v>
      </c>
      <c r="CZ23" s="47">
        <f>IF(LEN(CE23)-LEN(SUBSTITUTE(CE23,"9o",))=0,0,1.33)</f>
        <v>0</v>
      </c>
      <c r="DA23" s="47">
        <f>IF(LEN(CE23)-LEN(SUBSTITUTE(CE23,"10o",))=0,0,1.41)</f>
        <v>0</v>
      </c>
      <c r="DB23" s="47">
        <f>IF(LEN(CE23)-LEN(SUBSTITUTE(CE23,"A",))=0,0,0)</f>
        <v>0</v>
      </c>
      <c r="DC23" s="47">
        <f>IF(LEN(CE23)-LEN(SUBSTITUTE(CE23,"B",))=0,0,0.04)</f>
        <v>0</v>
      </c>
      <c r="DD23" s="47">
        <f>IF(LEN(CE23)-LEN(SUBSTITUTE(CE23,"C",))=0,0,0.08)</f>
        <v>0</v>
      </c>
      <c r="DE23" s="47">
        <f>SUM(CW23:DD23)*CV23</f>
        <v>0</v>
      </c>
      <c r="DF23" s="47">
        <f>IF(LEN(CE23)-LEN(SUBSTITUTE(CE23,"p",))&lt;2,0,(LEN(CE23)-LEN(SUBSTITUTE(CE23,"p",))-1)*0.03)</f>
        <v>0</v>
      </c>
      <c r="DG23" s="47">
        <f>IF(LEN(CE23)-LEN(SUBSTITUTE(CE23,"g",))=0,0,0.03)</f>
        <v>0</v>
      </c>
      <c r="DH23" s="47">
        <f>IF(LEN(CE23)-LEN(SUBSTITUTE(CE23,"G",))=0,0,0.08)</f>
        <v>0</v>
      </c>
      <c r="DI23" s="47">
        <f>(LEN(CE23)-LEN(SUBSTITUTE(CE23,"-",)))*0.09</f>
        <v>0</v>
      </c>
      <c r="DJ23" s="47">
        <f>SUM(DF23:DI23)</f>
        <v>0</v>
      </c>
      <c r="DK23" s="60">
        <f>LEN(CE23)-LEN(SUBSTITUTE(CE23,"T",))</f>
        <v>0</v>
      </c>
      <c r="DL23" s="60">
        <f>LEN(CE23)-LEN(SUBSTITUTE(CE23,"Z",))</f>
        <v>0</v>
      </c>
      <c r="DM23" s="60">
        <f>LEN(CE23)-LEN(SUBSTITUTE(CE23,"S",))</f>
        <v>1</v>
      </c>
      <c r="DN23" s="60">
        <f>LEN(CE23)-LEN(SUBSTITUTE(CE23,"Y",))</f>
        <v>0</v>
      </c>
      <c r="DO23" s="60">
        <f>LEN(CE23)-LEN(SUBSTITUTE(CE23,"X",))</f>
        <v>0</v>
      </c>
      <c r="DP23" s="60">
        <f>LEN(CE23)-LEN(SUBSTITUTE(CE23,"M",))</f>
        <v>0</v>
      </c>
      <c r="DQ23" s="60">
        <f>LEN(CE23)-LEN(SUBSTITUTE(CE23,"K",))</f>
        <v>0</v>
      </c>
      <c r="DR23" s="60">
        <f>LEN(CE23)-LEN(SUBSTITUTE(CE23,"D",))</f>
        <v>0</v>
      </c>
      <c r="DS23" s="60">
        <f>SUM(DK23:DR23)</f>
        <v>1</v>
      </c>
      <c r="DT23" s="60">
        <f>IF(DS23=0,0,1)</f>
        <v>1</v>
      </c>
      <c r="DU23" s="47">
        <f>IF(DS23=1,0.6,0)</f>
        <v>0.6</v>
      </c>
      <c r="DV23" s="47">
        <f>IF(DS23=2,0.81,0)</f>
        <v>0</v>
      </c>
      <c r="DW23" s="47">
        <f>IF(DS23=3,1.01,0)</f>
        <v>0</v>
      </c>
      <c r="DX23" s="47">
        <f>IF(DS23=4,1.15,0)</f>
        <v>0</v>
      </c>
      <c r="DY23" s="47">
        <f>IF(DS23=5,1.25,0)</f>
        <v>0</v>
      </c>
      <c r="DZ23" s="47">
        <f>SUM(DU23:DY23)*DT23</f>
        <v>0.6</v>
      </c>
      <c r="EA23" s="47">
        <f>(LEN(CE23)-LEN(SUBSTITUTE(CE23,"T",)))*-0.03</f>
        <v>0</v>
      </c>
      <c r="EB23" s="47">
        <f>(LEN(CE23)-LEN(SUBSTITUTE(CE23,"Z",)))*0</f>
        <v>0</v>
      </c>
      <c r="EC23" s="47">
        <f>(LEN(CE23)-LEN(SUBSTITUTE(CE23,"S",)))*0.01</f>
        <v>0.01</v>
      </c>
      <c r="ED23" s="47">
        <f>(LEN(CE23)-LEN(SUBSTITUTE(CE23,"Y",)))*0.01</f>
        <v>0</v>
      </c>
      <c r="EE23" s="47">
        <f>(LEN(CE23)-LEN(SUBSTITUTE(CE23,"X",)))*0.01</f>
        <v>0</v>
      </c>
      <c r="EF23" s="47">
        <f>(LEN(CE23)-LEN(SUBSTITUTE(CE23,"M",)))*0.01</f>
        <v>0</v>
      </c>
      <c r="EG23" s="47">
        <f>(LEN(CE23)-LEN(SUBSTITUTE(CE23,"K",)))*0.02</f>
        <v>0</v>
      </c>
      <c r="EH23" s="47">
        <f>(LEN(CE23)-LEN(SUBSTITUTE(CE23,"D",)))*0.02</f>
        <v>0</v>
      </c>
      <c r="EI23" s="47">
        <f>SUM(EA23:EH23)</f>
        <v>0.01</v>
      </c>
      <c r="EJ23" s="47">
        <f>IF(A23=1,0.15,0)</f>
        <v>0</v>
      </c>
      <c r="EK23" s="47">
        <f>SUM(CN23,CU23,DE23,DJ23,DZ23,EI23,EJ23)</f>
        <v>0.61</v>
      </c>
      <c r="EL23" s="68">
        <f>C23</f>
        <v>32.39</v>
      </c>
      <c r="EM23" s="68">
        <f>SUM(O23:Q23)+R23+S23</f>
        <v>8.96</v>
      </c>
      <c r="EN23" s="58">
        <f>ROUND(18-(12*C23)/B23,2)</f>
        <v>-4.21</v>
      </c>
      <c r="EO23" s="68">
        <f>IF(EN23&gt;7.5,7.5,IF(EN23&lt;0,0,EN23))</f>
        <v>0</v>
      </c>
      <c r="EP23" s="68">
        <f>SUM(EM23,EO23)</f>
        <v>8.96</v>
      </c>
    </row>
    <row r="24" spans="1:146" ht="13.5" customHeight="1">
      <c r="A24" s="61"/>
      <c r="B24" s="62">
        <v>17.5</v>
      </c>
      <c r="C24" s="63">
        <v>38.33</v>
      </c>
      <c r="D24" s="64">
        <v>2.9</v>
      </c>
      <c r="E24" s="64"/>
      <c r="F24" s="64"/>
      <c r="G24" s="65"/>
      <c r="H24" s="65"/>
      <c r="I24" s="66"/>
      <c r="J24" s="67">
        <v>9</v>
      </c>
      <c r="K24" s="5" t="s">
        <v>245</v>
      </c>
      <c r="L24" s="5" t="s">
        <v>246</v>
      </c>
      <c r="M24" s="5"/>
      <c r="N24" s="5"/>
      <c r="O24" s="68">
        <f>D24</f>
        <v>2.9</v>
      </c>
      <c r="P24" s="69">
        <f>D24</f>
        <v>2.9</v>
      </c>
      <c r="Q24" s="69">
        <f>D24</f>
        <v>2.9</v>
      </c>
      <c r="R24" s="68">
        <f>IF(V24&gt;3.75,3.75,V24)</f>
        <v>0</v>
      </c>
      <c r="S24" s="68">
        <f>IF(W24&gt;3.75,3.75,W24)</f>
        <v>0</v>
      </c>
      <c r="T24" s="70"/>
      <c r="U24" s="70"/>
      <c r="V24" s="58">
        <f>ROUND(E24*CD24,2)</f>
        <v>0</v>
      </c>
      <c r="W24" s="58">
        <f>ROUND(F24*EK24,2)</f>
        <v>0</v>
      </c>
      <c r="X24" s="56">
        <f>IF(G24="","",G24)</f>
      </c>
      <c r="Y24" s="47">
        <f>IF(LEN(X24)-LEN(SUBSTITUTE(X24,"b",))=0,0,1.05)</f>
        <v>0</v>
      </c>
      <c r="Z24" s="47">
        <f>IF(LEN(X24)-LEN(SUBSTITUTE(X24,"f",))=0,0,1.1)</f>
        <v>0</v>
      </c>
      <c r="AA24" s="47">
        <f>IF(LEN(X24)-LEN(SUBSTITUTE(X24,"H",))=0,0,0)</f>
        <v>0</v>
      </c>
      <c r="AB24" s="47">
        <f>IF(LEN(X24)-LEN(SUBSTITUTE(X24,"dF",))=0,0,0.36)</f>
        <v>0</v>
      </c>
      <c r="AC24" s="47">
        <f>IF(LEN(X24)-LEN(SUBSTITUTE(X24,"tF",))=0,0,0.53)</f>
        <v>0</v>
      </c>
      <c r="AD24" s="56">
        <f>IF(AB24+AC24=0,1,0)</f>
        <v>1</v>
      </c>
      <c r="AE24" s="47">
        <f>IF(LEN(X24)-LEN(SUBSTITUTE(X24,"F",))=0,0,0.19*AD24)</f>
        <v>0</v>
      </c>
      <c r="AF24" s="47">
        <f>(LEN(X24)-LEN(SUBSTITUTE(X24,"l",)))*1.09</f>
        <v>0</v>
      </c>
      <c r="AG24" s="47">
        <f>SUM(Y24:AC24,AE24,AF24)</f>
        <v>0</v>
      </c>
      <c r="AH24" s="71">
        <f>IF(LEN(X24)-LEN(SUBSTITUTE(X24,"o",))&gt;0,0,1)</f>
        <v>1</v>
      </c>
      <c r="AI24" s="47">
        <f>IF(LEN(X24)-LEN(SUBSTITUTE(X24,"3",))=0,0,1.05)</f>
        <v>0</v>
      </c>
      <c r="AJ24" s="47">
        <f>IF(LEN(X24)-LEN(SUBSTITUTE(X24,"5",))=0,0,1.2)</f>
        <v>0</v>
      </c>
      <c r="AK24" s="47">
        <f>IF(LEN(X24)-LEN(SUBSTITUTE(X24,"7",))=0,0,1.28)</f>
        <v>0</v>
      </c>
      <c r="AL24" s="47">
        <f>IF(LEN(X24)-LEN(SUBSTITUTE(X24,"9",))=0,0,1.37)</f>
        <v>0</v>
      </c>
      <c r="AM24" s="47">
        <f>IF(LEN(X24)-LEN(SUBSTITUTE(X24,"10",))=0,0,1.45)</f>
        <v>0</v>
      </c>
      <c r="AN24" s="47">
        <f>SUM(AI24:AM24)*AH24</f>
        <v>0</v>
      </c>
      <c r="AO24" s="71">
        <f>IF(LEN(X24)-LEN(SUBSTITUTE(X24,"o",))&gt;0,1,0)</f>
        <v>0</v>
      </c>
      <c r="AP24" s="47">
        <f>IF(LEN(X24)-LEN(SUBSTITUTE(X24,"3o",))=0,0,1.07)</f>
        <v>0</v>
      </c>
      <c r="AQ24" s="47">
        <f>IF(LEN(X24)-LEN(SUBSTITUTE(X24,"5o",))=0,0,1.16)</f>
        <v>0</v>
      </c>
      <c r="AR24" s="47">
        <f>IF(LEN(X24)-LEN(SUBSTITUTE(X24,"7o",))=0,0,1.24)</f>
        <v>0</v>
      </c>
      <c r="AS24" s="47">
        <f>IF(LEN(X24)-LEN(SUBSTITUTE(X24,"9o",))=0,0,1.33)</f>
        <v>0</v>
      </c>
      <c r="AT24" s="47">
        <f>IF(LEN(X24)-LEN(SUBSTITUTE(X24,"10o",))=0,0,1.41)</f>
        <v>0</v>
      </c>
      <c r="AU24" s="47">
        <f>IF(LEN(X24)-LEN(SUBSTITUTE(X24,"A",))=0,0,0)</f>
        <v>0</v>
      </c>
      <c r="AV24" s="47">
        <f>IF(LEN(X24)-LEN(SUBSTITUTE(X24,"B",))=0,0,0.04)</f>
        <v>0</v>
      </c>
      <c r="AW24" s="47">
        <f>IF(LEN(X24)-LEN(SUBSTITUTE(X24,"C",))=0,0,0.08)</f>
        <v>0</v>
      </c>
      <c r="AX24" s="47">
        <f>SUM(AP24:AW24)*AO24</f>
        <v>0</v>
      </c>
      <c r="AY24" s="47">
        <f>IF(LEN(X24)-LEN(SUBSTITUTE(X24,"p",))&lt;2,0,(LEN(X24)-LEN(SUBSTITUTE(X24,"p",))-1)*0.03)</f>
        <v>0</v>
      </c>
      <c r="AZ24" s="47">
        <f>IF(LEN(X24)-LEN(SUBSTITUTE(X24,"g",))=0,0,0.03)</f>
        <v>0</v>
      </c>
      <c r="BA24" s="47">
        <f>IF(LEN(X24)-LEN(SUBSTITUTE(X24,"G",))=0,0,0.08)</f>
        <v>0</v>
      </c>
      <c r="BB24" s="47">
        <f>(LEN(X24)-LEN(SUBSTITUTE(X24,"-",)))*0.09</f>
        <v>0</v>
      </c>
      <c r="BC24" s="47">
        <f>SUM(AY24:BB24)</f>
        <v>0</v>
      </c>
      <c r="BD24" s="60">
        <f>LEN(X24)-LEN(SUBSTITUTE(X24,"T",))</f>
        <v>0</v>
      </c>
      <c r="BE24" s="60">
        <f>LEN(X24)-LEN(SUBSTITUTE(X24,"Z",))</f>
        <v>0</v>
      </c>
      <c r="BF24" s="60">
        <f>LEN(X24)-LEN(SUBSTITUTE(X24,"S",))</f>
        <v>0</v>
      </c>
      <c r="BG24" s="60">
        <f>LEN(X24)-LEN(SUBSTITUTE(X24,"Y",))</f>
        <v>0</v>
      </c>
      <c r="BH24" s="60">
        <f>LEN(X24)-LEN(SUBSTITUTE(X24,"X",))</f>
        <v>0</v>
      </c>
      <c r="BI24" s="60">
        <f>LEN(X24)-LEN(SUBSTITUTE(X24,"M",))</f>
        <v>0</v>
      </c>
      <c r="BJ24" s="60">
        <f>LEN(X24)-LEN(SUBSTITUTE(X24,"K",))</f>
        <v>0</v>
      </c>
      <c r="BK24" s="60">
        <f>LEN(X24)-LEN(SUBSTITUTE(X24,"D",))</f>
        <v>0</v>
      </c>
      <c r="BL24" s="60">
        <f>SUM(BD24:BK24)</f>
        <v>0</v>
      </c>
      <c r="BM24" s="60">
        <f>IF(BL24=0,0,1)</f>
        <v>0</v>
      </c>
      <c r="BN24" s="47">
        <f>IF(BL24=1,0.6,0)</f>
        <v>0</v>
      </c>
      <c r="BO24" s="47">
        <f>IF(BL24=2,0.81,0)</f>
        <v>0</v>
      </c>
      <c r="BP24" s="47">
        <f>IF(BL24=3,1.01,0)</f>
        <v>0</v>
      </c>
      <c r="BQ24" s="47">
        <f>IF(BL24=4,1.15,0)</f>
        <v>0</v>
      </c>
      <c r="BR24" s="47">
        <f>IF(BL24=5,1.25,0)</f>
        <v>0</v>
      </c>
      <c r="BS24" s="47">
        <f>SUM(BN24:BR24)*BM24</f>
        <v>0</v>
      </c>
      <c r="BT24" s="47">
        <f>(LEN(X24)-LEN(SUBSTITUTE(X24,"T",)))*-0.03</f>
        <v>0</v>
      </c>
      <c r="BU24" s="47">
        <f>(LEN(X24)-LEN(SUBSTITUTE(X24,"Z",)))*0</f>
        <v>0</v>
      </c>
      <c r="BV24" s="47">
        <f>(LEN(X24)-LEN(SUBSTITUTE(X24,"S",)))*0.01</f>
        <v>0</v>
      </c>
      <c r="BW24" s="47">
        <f>(LEN(X24)-LEN(SUBSTITUTE(X24,"Y",)))*0.01</f>
        <v>0</v>
      </c>
      <c r="BX24" s="47">
        <f>(LEN(X24)-LEN(SUBSTITUTE(X24,"X",)))*0.01</f>
        <v>0</v>
      </c>
      <c r="BY24" s="47">
        <f>(LEN(X24)-LEN(SUBSTITUTE(X24,"M",)))*0.01</f>
        <v>0</v>
      </c>
      <c r="BZ24" s="47">
        <f>(LEN(X24)-LEN(SUBSTITUTE(X24,"K",)))*0.02</f>
        <v>0</v>
      </c>
      <c r="CA24" s="47">
        <f>(LEN(X24)-LEN(SUBSTITUTE(X24,"D",)))*0.02</f>
        <v>0</v>
      </c>
      <c r="CB24" s="47">
        <f>SUM(BT24:CA24)</f>
        <v>0</v>
      </c>
      <c r="CC24" s="47">
        <f>IF(A24=1,0.15,0)</f>
        <v>0</v>
      </c>
      <c r="CD24" s="47">
        <f>SUM(AG24,AN24,AX24,BC24,BS24,CB24,CC24)</f>
        <v>0</v>
      </c>
      <c r="CE24" s="56">
        <f>IF(H24="","",H24)</f>
      </c>
      <c r="CF24" s="47">
        <f>IF(LEN(CE24)-LEN(SUBSTITUTE(CE24,"b",))=0,0,1.05)</f>
        <v>0</v>
      </c>
      <c r="CG24" s="47">
        <f>IF(LEN(CE24)-LEN(SUBSTITUTE(CE24,"f",))=0,0,1.1)</f>
        <v>0</v>
      </c>
      <c r="CH24" s="47">
        <f>IF(LEN(CE24)-LEN(SUBSTITUTE(CE24,"H",))=0,0,0)</f>
        <v>0</v>
      </c>
      <c r="CI24" s="47">
        <f>IF(LEN(CE24)-LEN(SUBSTITUTE(CE24,"dF",))=0,0,0.36)</f>
        <v>0</v>
      </c>
      <c r="CJ24" s="47">
        <f>IF(LEN(CE24)-LEN(SUBSTITUTE(CE24,"tF",))=0,0,0.53)</f>
        <v>0</v>
      </c>
      <c r="CK24" s="56">
        <f>IF(CI24+CJ24=0,1,0)</f>
        <v>1</v>
      </c>
      <c r="CL24" s="47">
        <f>IF(LEN(CE24)-LEN(SUBSTITUTE(CE24,"F",))=0,0,0.19*CK24)</f>
        <v>0</v>
      </c>
      <c r="CM24" s="47">
        <f>(LEN(CE24)-LEN(SUBSTITUTE(CE24,"l",)))*1.09</f>
        <v>0</v>
      </c>
      <c r="CN24" s="47">
        <f>SUM(CF24:CJ24,CL24,CM24)</f>
        <v>0</v>
      </c>
      <c r="CO24" s="71">
        <f>IF(LEN(CE24)-LEN(SUBSTITUTE(CE24,"o",))&gt;0,0,1)</f>
        <v>1</v>
      </c>
      <c r="CP24" s="47">
        <f>IF(LEN(CE24)-LEN(SUBSTITUTE(CE24,"3",))=0,0,1.05)</f>
        <v>0</v>
      </c>
      <c r="CQ24" s="47">
        <f>IF(LEN(CE24)-LEN(SUBSTITUTE(CE24,"5",))=0,0,1.2)</f>
        <v>0</v>
      </c>
      <c r="CR24" s="47">
        <f>IF(LEN(CE24)-LEN(SUBSTITUTE(CE24,"7",))=0,0,1.28)</f>
        <v>0</v>
      </c>
      <c r="CS24" s="47">
        <f>IF(LEN(CE24)-LEN(SUBSTITUTE(CE24,"9",))=0,0,1.37)</f>
        <v>0</v>
      </c>
      <c r="CT24" s="47">
        <f>IF(LEN(CE24)-LEN(SUBSTITUTE(CE24,"10",))=0,0,1.45)</f>
        <v>0</v>
      </c>
      <c r="CU24" s="47">
        <f>SUM(CP24:CT24)*CO24</f>
        <v>0</v>
      </c>
      <c r="CV24" s="71">
        <f>IF(LEN(CE24)-LEN(SUBSTITUTE(CE24,"o",))&gt;0,1,0)</f>
        <v>0</v>
      </c>
      <c r="CW24" s="47">
        <f>IF(LEN(CE24)-LEN(SUBSTITUTE(CE24,"3o",))=0,0,1.07)</f>
        <v>0</v>
      </c>
      <c r="CX24" s="47">
        <f>IF(LEN(CE24)-LEN(SUBSTITUTE(CE24,"5o",))=0,0,1.16)</f>
        <v>0</v>
      </c>
      <c r="CY24" s="47">
        <f>IF(LEN(CE24)-LEN(SUBSTITUTE(CE24,"7o",))=0,0,1.24)</f>
        <v>0</v>
      </c>
      <c r="CZ24" s="47">
        <f>IF(LEN(CE24)-LEN(SUBSTITUTE(CE24,"9o",))=0,0,1.33)</f>
        <v>0</v>
      </c>
      <c r="DA24" s="47">
        <f>IF(LEN(CE24)-LEN(SUBSTITUTE(CE24,"10o",))=0,0,1.41)</f>
        <v>0</v>
      </c>
      <c r="DB24" s="47">
        <f>IF(LEN(CE24)-LEN(SUBSTITUTE(CE24,"A",))=0,0,0)</f>
        <v>0</v>
      </c>
      <c r="DC24" s="47">
        <f>IF(LEN(CE24)-LEN(SUBSTITUTE(CE24,"B",))=0,0,0.04)</f>
        <v>0</v>
      </c>
      <c r="DD24" s="47">
        <f>IF(LEN(CE24)-LEN(SUBSTITUTE(CE24,"C",))=0,0,0.08)</f>
        <v>0</v>
      </c>
      <c r="DE24" s="47">
        <f>SUM(CW24:DD24)*CV24</f>
        <v>0</v>
      </c>
      <c r="DF24" s="47">
        <f>IF(LEN(CE24)-LEN(SUBSTITUTE(CE24,"p",))&lt;2,0,(LEN(CE24)-LEN(SUBSTITUTE(CE24,"p",))-1)*0.03)</f>
        <v>0</v>
      </c>
      <c r="DG24" s="47">
        <f>IF(LEN(CE24)-LEN(SUBSTITUTE(CE24,"g",))=0,0,0.03)</f>
        <v>0</v>
      </c>
      <c r="DH24" s="47">
        <f>IF(LEN(CE24)-LEN(SUBSTITUTE(CE24,"G",))=0,0,0.08)</f>
        <v>0</v>
      </c>
      <c r="DI24" s="47">
        <f>(LEN(CE24)-LEN(SUBSTITUTE(CE24,"-",)))*0.09</f>
        <v>0</v>
      </c>
      <c r="DJ24" s="47">
        <f>SUM(DF24:DI24)</f>
        <v>0</v>
      </c>
      <c r="DK24" s="60">
        <f>LEN(CE24)-LEN(SUBSTITUTE(CE24,"T",))</f>
        <v>0</v>
      </c>
      <c r="DL24" s="60">
        <f>LEN(CE24)-LEN(SUBSTITUTE(CE24,"Z",))</f>
        <v>0</v>
      </c>
      <c r="DM24" s="60">
        <f>LEN(CE24)-LEN(SUBSTITUTE(CE24,"S",))</f>
        <v>0</v>
      </c>
      <c r="DN24" s="60">
        <f>LEN(CE24)-LEN(SUBSTITUTE(CE24,"Y",))</f>
        <v>0</v>
      </c>
      <c r="DO24" s="60">
        <f>LEN(CE24)-LEN(SUBSTITUTE(CE24,"X",))</f>
        <v>0</v>
      </c>
      <c r="DP24" s="60">
        <f>LEN(CE24)-LEN(SUBSTITUTE(CE24,"M",))</f>
        <v>0</v>
      </c>
      <c r="DQ24" s="60">
        <f>LEN(CE24)-LEN(SUBSTITUTE(CE24,"K",))</f>
        <v>0</v>
      </c>
      <c r="DR24" s="60">
        <f>LEN(CE24)-LEN(SUBSTITUTE(CE24,"D",))</f>
        <v>0</v>
      </c>
      <c r="DS24" s="60">
        <f>SUM(DK24:DR24)</f>
        <v>0</v>
      </c>
      <c r="DT24" s="60">
        <f>IF(DS24=0,0,1)</f>
        <v>0</v>
      </c>
      <c r="DU24" s="47">
        <f>IF(DS24=1,0.6,0)</f>
        <v>0</v>
      </c>
      <c r="DV24" s="47">
        <f>IF(DS24=2,0.81,0)</f>
        <v>0</v>
      </c>
      <c r="DW24" s="47">
        <f>IF(DS24=3,1.01,0)</f>
        <v>0</v>
      </c>
      <c r="DX24" s="47">
        <f>IF(DS24=4,1.15,0)</f>
        <v>0</v>
      </c>
      <c r="DY24" s="47">
        <f>IF(DS24=5,1.25,0)</f>
        <v>0</v>
      </c>
      <c r="DZ24" s="47">
        <f>SUM(DU24:DY24)*DT24</f>
        <v>0</v>
      </c>
      <c r="EA24" s="47">
        <f>(LEN(CE24)-LEN(SUBSTITUTE(CE24,"T",)))*-0.03</f>
        <v>0</v>
      </c>
      <c r="EB24" s="47">
        <f>(LEN(CE24)-LEN(SUBSTITUTE(CE24,"Z",)))*0</f>
        <v>0</v>
      </c>
      <c r="EC24" s="47">
        <f>(LEN(CE24)-LEN(SUBSTITUTE(CE24,"S",)))*0.01</f>
        <v>0</v>
      </c>
      <c r="ED24" s="47">
        <f>(LEN(CE24)-LEN(SUBSTITUTE(CE24,"Y",)))*0.01</f>
        <v>0</v>
      </c>
      <c r="EE24" s="47">
        <f>(LEN(CE24)-LEN(SUBSTITUTE(CE24,"X",)))*0.01</f>
        <v>0</v>
      </c>
      <c r="EF24" s="47">
        <f>(LEN(CE24)-LEN(SUBSTITUTE(CE24,"M",)))*0.01</f>
        <v>0</v>
      </c>
      <c r="EG24" s="47">
        <f>(LEN(CE24)-LEN(SUBSTITUTE(CE24,"K",)))*0.02</f>
        <v>0</v>
      </c>
      <c r="EH24" s="47">
        <f>(LEN(CE24)-LEN(SUBSTITUTE(CE24,"D",)))*0.02</f>
        <v>0</v>
      </c>
      <c r="EI24" s="47">
        <f>SUM(EA24:EH24)</f>
        <v>0</v>
      </c>
      <c r="EJ24" s="47">
        <f>IF(A24=1,0.15,0)</f>
        <v>0</v>
      </c>
      <c r="EK24" s="47">
        <f>SUM(CN24,CU24,DE24,DJ24,DZ24,EI24,EJ24)</f>
        <v>0</v>
      </c>
      <c r="EL24" s="68">
        <f>C24</f>
        <v>38.33</v>
      </c>
      <c r="EM24" s="68">
        <f>SUM(O24:Q24)+R24+S24</f>
        <v>8.7</v>
      </c>
      <c r="EN24" s="58">
        <f>ROUND(18-(12*C24)/B24,2)</f>
        <v>-8.28</v>
      </c>
      <c r="EO24" s="68">
        <f>IF(EN24&gt;7.5,7.5,IF(EN24&lt;0,0,EN24))</f>
        <v>0</v>
      </c>
      <c r="EP24" s="68">
        <f>SUM(EM24,EO24)</f>
        <v>8.7</v>
      </c>
    </row>
    <row r="25" spans="1:146" ht="13.5" customHeight="1">
      <c r="A25" s="61"/>
      <c r="B25" s="62">
        <v>17.5</v>
      </c>
      <c r="C25" s="63">
        <v>39.14</v>
      </c>
      <c r="D25" s="64">
        <v>2.4</v>
      </c>
      <c r="E25" s="64">
        <v>1.1</v>
      </c>
      <c r="F25" s="64">
        <v>1</v>
      </c>
      <c r="G25" s="65" t="s">
        <v>107</v>
      </c>
      <c r="H25" s="65" t="s">
        <v>107</v>
      </c>
      <c r="I25" s="66"/>
      <c r="J25" s="67">
        <v>10</v>
      </c>
      <c r="K25" s="5" t="s">
        <v>247</v>
      </c>
      <c r="L25" s="5" t="s">
        <v>248</v>
      </c>
      <c r="M25" s="5" t="s">
        <v>171</v>
      </c>
      <c r="N25" s="5"/>
      <c r="O25" s="68">
        <f>D25</f>
        <v>2.4</v>
      </c>
      <c r="P25" s="69">
        <f>D25</f>
        <v>2.4</v>
      </c>
      <c r="Q25" s="69">
        <f>D25</f>
        <v>2.4</v>
      </c>
      <c r="R25" s="68">
        <f>IF(V25&gt;3.75,3.75,V25)</f>
        <v>0.67</v>
      </c>
      <c r="S25" s="68">
        <f>IF(W25&gt;3.75,3.75,W25)</f>
        <v>0.61</v>
      </c>
      <c r="T25" s="70" t="str">
        <f>G25</f>
        <v>S</v>
      </c>
      <c r="U25" s="70" t="str">
        <f>H25</f>
        <v>S</v>
      </c>
      <c r="V25" s="58">
        <f>ROUND(E25*CD25,2)</f>
        <v>0.67</v>
      </c>
      <c r="W25" s="58">
        <f>ROUND(F25*EK25,2)</f>
        <v>0.61</v>
      </c>
      <c r="X25" s="56" t="str">
        <f>IF(G25="","",G25)</f>
        <v>S</v>
      </c>
      <c r="Y25" s="47">
        <f>IF(LEN(X25)-LEN(SUBSTITUTE(X25,"b",))=0,0,1.05)</f>
        <v>0</v>
      </c>
      <c r="Z25" s="47">
        <f>IF(LEN(X25)-LEN(SUBSTITUTE(X25,"f",))=0,0,1.1)</f>
        <v>0</v>
      </c>
      <c r="AA25" s="47">
        <f>IF(LEN(X25)-LEN(SUBSTITUTE(X25,"H",))=0,0,0)</f>
        <v>0</v>
      </c>
      <c r="AB25" s="47">
        <f>IF(LEN(X25)-LEN(SUBSTITUTE(X25,"dF",))=0,0,0.36)</f>
        <v>0</v>
      </c>
      <c r="AC25" s="47">
        <f>IF(LEN(X25)-LEN(SUBSTITUTE(X25,"tF",))=0,0,0.53)</f>
        <v>0</v>
      </c>
      <c r="AD25" s="56">
        <f>IF(AB25+AC25=0,1,0)</f>
        <v>1</v>
      </c>
      <c r="AE25" s="47">
        <f>IF(LEN(X25)-LEN(SUBSTITUTE(X25,"F",))=0,0,0.19*AD25)</f>
        <v>0</v>
      </c>
      <c r="AF25" s="47">
        <f>(LEN(X25)-LEN(SUBSTITUTE(X25,"l",)))*1.09</f>
        <v>0</v>
      </c>
      <c r="AG25" s="47">
        <f>SUM(Y25:AC25,AE25,AF25)</f>
        <v>0</v>
      </c>
      <c r="AH25" s="71">
        <f>IF(LEN(X25)-LEN(SUBSTITUTE(X25,"o",))&gt;0,0,1)</f>
        <v>1</v>
      </c>
      <c r="AI25" s="47">
        <f>IF(LEN(X25)-LEN(SUBSTITUTE(X25,"3",))=0,0,1.05)</f>
        <v>0</v>
      </c>
      <c r="AJ25" s="47">
        <f>IF(LEN(X25)-LEN(SUBSTITUTE(X25,"5",))=0,0,1.2)</f>
        <v>0</v>
      </c>
      <c r="AK25" s="47">
        <f>IF(LEN(X25)-LEN(SUBSTITUTE(X25,"7",))=0,0,1.28)</f>
        <v>0</v>
      </c>
      <c r="AL25" s="47">
        <f>IF(LEN(X25)-LEN(SUBSTITUTE(X25,"9",))=0,0,1.37)</f>
        <v>0</v>
      </c>
      <c r="AM25" s="47">
        <f>IF(LEN(X25)-LEN(SUBSTITUTE(X25,"10",))=0,0,1.45)</f>
        <v>0</v>
      </c>
      <c r="AN25" s="47">
        <f>SUM(AI25:AM25)*AH25</f>
        <v>0</v>
      </c>
      <c r="AO25" s="71">
        <f>IF(LEN(X25)-LEN(SUBSTITUTE(X25,"o",))&gt;0,1,0)</f>
        <v>0</v>
      </c>
      <c r="AP25" s="47">
        <f>IF(LEN(X25)-LEN(SUBSTITUTE(X25,"3o",))=0,0,1.07)</f>
        <v>0</v>
      </c>
      <c r="AQ25" s="47">
        <f>IF(LEN(X25)-LEN(SUBSTITUTE(X25,"5o",))=0,0,1.16)</f>
        <v>0</v>
      </c>
      <c r="AR25" s="47">
        <f>IF(LEN(X25)-LEN(SUBSTITUTE(X25,"7o",))=0,0,1.24)</f>
        <v>0</v>
      </c>
      <c r="AS25" s="47">
        <f>IF(LEN(X25)-LEN(SUBSTITUTE(X25,"9o",))=0,0,1.33)</f>
        <v>0</v>
      </c>
      <c r="AT25" s="47">
        <f>IF(LEN(X25)-LEN(SUBSTITUTE(X25,"10o",))=0,0,1.41)</f>
        <v>0</v>
      </c>
      <c r="AU25" s="47">
        <f>IF(LEN(X25)-LEN(SUBSTITUTE(X25,"A",))=0,0,0)</f>
        <v>0</v>
      </c>
      <c r="AV25" s="47">
        <f>IF(LEN(X25)-LEN(SUBSTITUTE(X25,"B",))=0,0,0.04)</f>
        <v>0</v>
      </c>
      <c r="AW25" s="47">
        <f>IF(LEN(X25)-LEN(SUBSTITUTE(X25,"C",))=0,0,0.08)</f>
        <v>0</v>
      </c>
      <c r="AX25" s="47">
        <f>SUM(AP25:AW25)*AO25</f>
        <v>0</v>
      </c>
      <c r="AY25" s="47">
        <f>IF(LEN(X25)-LEN(SUBSTITUTE(X25,"p",))&lt;2,0,(LEN(X25)-LEN(SUBSTITUTE(X25,"p",))-1)*0.03)</f>
        <v>0</v>
      </c>
      <c r="AZ25" s="47">
        <f>IF(LEN(X25)-LEN(SUBSTITUTE(X25,"g",))=0,0,0.03)</f>
        <v>0</v>
      </c>
      <c r="BA25" s="47">
        <f>IF(LEN(X25)-LEN(SUBSTITUTE(X25,"G",))=0,0,0.08)</f>
        <v>0</v>
      </c>
      <c r="BB25" s="47">
        <f>(LEN(X25)-LEN(SUBSTITUTE(X25,"-",)))*0.09</f>
        <v>0</v>
      </c>
      <c r="BC25" s="47">
        <f>SUM(AY25:BB25)</f>
        <v>0</v>
      </c>
      <c r="BD25" s="60">
        <f>LEN(X25)-LEN(SUBSTITUTE(X25,"T",))</f>
        <v>0</v>
      </c>
      <c r="BE25" s="60">
        <f>LEN(X25)-LEN(SUBSTITUTE(X25,"Z",))</f>
        <v>0</v>
      </c>
      <c r="BF25" s="60">
        <f>LEN(X25)-LEN(SUBSTITUTE(X25,"S",))</f>
        <v>1</v>
      </c>
      <c r="BG25" s="60">
        <f>LEN(X25)-LEN(SUBSTITUTE(X25,"Y",))</f>
        <v>0</v>
      </c>
      <c r="BH25" s="60">
        <f>LEN(X25)-LEN(SUBSTITUTE(X25,"X",))</f>
        <v>0</v>
      </c>
      <c r="BI25" s="60">
        <f>LEN(X25)-LEN(SUBSTITUTE(X25,"M",))</f>
        <v>0</v>
      </c>
      <c r="BJ25" s="60">
        <f>LEN(X25)-LEN(SUBSTITUTE(X25,"K",))</f>
        <v>0</v>
      </c>
      <c r="BK25" s="60">
        <f>LEN(X25)-LEN(SUBSTITUTE(X25,"D",))</f>
        <v>0</v>
      </c>
      <c r="BL25" s="60">
        <f>SUM(BD25:BK25)</f>
        <v>1</v>
      </c>
      <c r="BM25" s="60">
        <f>IF(BL25=0,0,1)</f>
        <v>1</v>
      </c>
      <c r="BN25" s="47">
        <f>IF(BL25=1,0.6,0)</f>
        <v>0.6</v>
      </c>
      <c r="BO25" s="47">
        <f>IF(BL25=2,0.81,0)</f>
        <v>0</v>
      </c>
      <c r="BP25" s="47">
        <f>IF(BL25=3,1.01,0)</f>
        <v>0</v>
      </c>
      <c r="BQ25" s="47">
        <f>IF(BL25=4,1.15,0)</f>
        <v>0</v>
      </c>
      <c r="BR25" s="47">
        <f>IF(BL25=5,1.25,0)</f>
        <v>0</v>
      </c>
      <c r="BS25" s="47">
        <f>SUM(BN25:BR25)*BM25</f>
        <v>0.6</v>
      </c>
      <c r="BT25" s="47">
        <f>(LEN(X25)-LEN(SUBSTITUTE(X25,"T",)))*-0.03</f>
        <v>0</v>
      </c>
      <c r="BU25" s="47">
        <f>(LEN(X25)-LEN(SUBSTITUTE(X25,"Z",)))*0</f>
        <v>0</v>
      </c>
      <c r="BV25" s="47">
        <f>(LEN(X25)-LEN(SUBSTITUTE(X25,"S",)))*0.01</f>
        <v>0.01</v>
      </c>
      <c r="BW25" s="47">
        <f>(LEN(X25)-LEN(SUBSTITUTE(X25,"Y",)))*0.01</f>
        <v>0</v>
      </c>
      <c r="BX25" s="47">
        <f>(LEN(X25)-LEN(SUBSTITUTE(X25,"X",)))*0.01</f>
        <v>0</v>
      </c>
      <c r="BY25" s="47">
        <f>(LEN(X25)-LEN(SUBSTITUTE(X25,"M",)))*0.01</f>
        <v>0</v>
      </c>
      <c r="BZ25" s="47">
        <f>(LEN(X25)-LEN(SUBSTITUTE(X25,"K",)))*0.02</f>
        <v>0</v>
      </c>
      <c r="CA25" s="47">
        <f>(LEN(X25)-LEN(SUBSTITUTE(X25,"D",)))*0.02</f>
        <v>0</v>
      </c>
      <c r="CB25" s="47">
        <f>SUM(BT25:CA25)</f>
        <v>0.01</v>
      </c>
      <c r="CC25" s="47">
        <f>IF(A25=1,0.15,0)</f>
        <v>0</v>
      </c>
      <c r="CD25" s="47">
        <f>SUM(AG25,AN25,AX25,BC25,BS25,CB25,CC25)</f>
        <v>0.61</v>
      </c>
      <c r="CE25" s="56" t="str">
        <f>IF(H25="","",H25)</f>
        <v>S</v>
      </c>
      <c r="CF25" s="47">
        <f>IF(LEN(CE25)-LEN(SUBSTITUTE(CE25,"b",))=0,0,1.05)</f>
        <v>0</v>
      </c>
      <c r="CG25" s="47">
        <f>IF(LEN(CE25)-LEN(SUBSTITUTE(CE25,"f",))=0,0,1.1)</f>
        <v>0</v>
      </c>
      <c r="CH25" s="47">
        <f>IF(LEN(CE25)-LEN(SUBSTITUTE(CE25,"H",))=0,0,0)</f>
        <v>0</v>
      </c>
      <c r="CI25" s="47">
        <f>IF(LEN(CE25)-LEN(SUBSTITUTE(CE25,"dF",))=0,0,0.36)</f>
        <v>0</v>
      </c>
      <c r="CJ25" s="47">
        <f>IF(LEN(CE25)-LEN(SUBSTITUTE(CE25,"tF",))=0,0,0.53)</f>
        <v>0</v>
      </c>
      <c r="CK25" s="56">
        <f>IF(CI25+CJ25=0,1,0)</f>
        <v>1</v>
      </c>
      <c r="CL25" s="47">
        <f>IF(LEN(CE25)-LEN(SUBSTITUTE(CE25,"F",))=0,0,0.19*CK25)</f>
        <v>0</v>
      </c>
      <c r="CM25" s="47">
        <f>(LEN(CE25)-LEN(SUBSTITUTE(CE25,"l",)))*1.09</f>
        <v>0</v>
      </c>
      <c r="CN25" s="47">
        <f>SUM(CF25:CJ25,CL25,CM25)</f>
        <v>0</v>
      </c>
      <c r="CO25" s="71">
        <f>IF(LEN(CE25)-LEN(SUBSTITUTE(CE25,"o",))&gt;0,0,1)</f>
        <v>1</v>
      </c>
      <c r="CP25" s="47">
        <f>IF(LEN(CE25)-LEN(SUBSTITUTE(CE25,"3",))=0,0,1.05)</f>
        <v>0</v>
      </c>
      <c r="CQ25" s="47">
        <f>IF(LEN(CE25)-LEN(SUBSTITUTE(CE25,"5",))=0,0,1.2)</f>
        <v>0</v>
      </c>
      <c r="CR25" s="47">
        <f>IF(LEN(CE25)-LEN(SUBSTITUTE(CE25,"7",))=0,0,1.28)</f>
        <v>0</v>
      </c>
      <c r="CS25" s="47">
        <f>IF(LEN(CE25)-LEN(SUBSTITUTE(CE25,"9",))=0,0,1.37)</f>
        <v>0</v>
      </c>
      <c r="CT25" s="47">
        <f>IF(LEN(CE25)-LEN(SUBSTITUTE(CE25,"10",))=0,0,1.45)</f>
        <v>0</v>
      </c>
      <c r="CU25" s="47">
        <f>SUM(CP25:CT25)*CO25</f>
        <v>0</v>
      </c>
      <c r="CV25" s="71">
        <f>IF(LEN(CE25)-LEN(SUBSTITUTE(CE25,"o",))&gt;0,1,0)</f>
        <v>0</v>
      </c>
      <c r="CW25" s="47">
        <f>IF(LEN(CE25)-LEN(SUBSTITUTE(CE25,"3o",))=0,0,1.07)</f>
        <v>0</v>
      </c>
      <c r="CX25" s="47">
        <f>IF(LEN(CE25)-LEN(SUBSTITUTE(CE25,"5o",))=0,0,1.16)</f>
        <v>0</v>
      </c>
      <c r="CY25" s="47">
        <f>IF(LEN(CE25)-LEN(SUBSTITUTE(CE25,"7o",))=0,0,1.24)</f>
        <v>0</v>
      </c>
      <c r="CZ25" s="47">
        <f>IF(LEN(CE25)-LEN(SUBSTITUTE(CE25,"9o",))=0,0,1.33)</f>
        <v>0</v>
      </c>
      <c r="DA25" s="47">
        <f>IF(LEN(CE25)-LEN(SUBSTITUTE(CE25,"10o",))=0,0,1.41)</f>
        <v>0</v>
      </c>
      <c r="DB25" s="47">
        <f>IF(LEN(CE25)-LEN(SUBSTITUTE(CE25,"A",))=0,0,0)</f>
        <v>0</v>
      </c>
      <c r="DC25" s="47">
        <f>IF(LEN(CE25)-LEN(SUBSTITUTE(CE25,"B",))=0,0,0.04)</f>
        <v>0</v>
      </c>
      <c r="DD25" s="47">
        <f>IF(LEN(CE25)-LEN(SUBSTITUTE(CE25,"C",))=0,0,0.08)</f>
        <v>0</v>
      </c>
      <c r="DE25" s="47">
        <f>SUM(CW25:DD25)*CV25</f>
        <v>0</v>
      </c>
      <c r="DF25" s="47">
        <f>IF(LEN(CE25)-LEN(SUBSTITUTE(CE25,"p",))&lt;2,0,(LEN(CE25)-LEN(SUBSTITUTE(CE25,"p",))-1)*0.03)</f>
        <v>0</v>
      </c>
      <c r="DG25" s="47">
        <f>IF(LEN(CE25)-LEN(SUBSTITUTE(CE25,"g",))=0,0,0.03)</f>
        <v>0</v>
      </c>
      <c r="DH25" s="47">
        <f>IF(LEN(CE25)-LEN(SUBSTITUTE(CE25,"G",))=0,0,0.08)</f>
        <v>0</v>
      </c>
      <c r="DI25" s="47">
        <f>(LEN(CE25)-LEN(SUBSTITUTE(CE25,"-",)))*0.09</f>
        <v>0</v>
      </c>
      <c r="DJ25" s="47">
        <f>SUM(DF25:DI25)</f>
        <v>0</v>
      </c>
      <c r="DK25" s="60">
        <f>LEN(CE25)-LEN(SUBSTITUTE(CE25,"T",))</f>
        <v>0</v>
      </c>
      <c r="DL25" s="60">
        <f>LEN(CE25)-LEN(SUBSTITUTE(CE25,"Z",))</f>
        <v>0</v>
      </c>
      <c r="DM25" s="60">
        <f>LEN(CE25)-LEN(SUBSTITUTE(CE25,"S",))</f>
        <v>1</v>
      </c>
      <c r="DN25" s="60">
        <f>LEN(CE25)-LEN(SUBSTITUTE(CE25,"Y",))</f>
        <v>0</v>
      </c>
      <c r="DO25" s="60">
        <f>LEN(CE25)-LEN(SUBSTITUTE(CE25,"X",))</f>
        <v>0</v>
      </c>
      <c r="DP25" s="60">
        <f>LEN(CE25)-LEN(SUBSTITUTE(CE25,"M",))</f>
        <v>0</v>
      </c>
      <c r="DQ25" s="60">
        <f>LEN(CE25)-LEN(SUBSTITUTE(CE25,"K",))</f>
        <v>0</v>
      </c>
      <c r="DR25" s="60">
        <f>LEN(CE25)-LEN(SUBSTITUTE(CE25,"D",))</f>
        <v>0</v>
      </c>
      <c r="DS25" s="60">
        <f>SUM(DK25:DR25)</f>
        <v>1</v>
      </c>
      <c r="DT25" s="60">
        <f>IF(DS25=0,0,1)</f>
        <v>1</v>
      </c>
      <c r="DU25" s="47">
        <f>IF(DS25=1,0.6,0)</f>
        <v>0.6</v>
      </c>
      <c r="DV25" s="47">
        <f>IF(DS25=2,0.81,0)</f>
        <v>0</v>
      </c>
      <c r="DW25" s="47">
        <f>IF(DS25=3,1.01,0)</f>
        <v>0</v>
      </c>
      <c r="DX25" s="47">
        <f>IF(DS25=4,1.15,0)</f>
        <v>0</v>
      </c>
      <c r="DY25" s="47">
        <f>IF(DS25=5,1.25,0)</f>
        <v>0</v>
      </c>
      <c r="DZ25" s="47">
        <f>SUM(DU25:DY25)*DT25</f>
        <v>0.6</v>
      </c>
      <c r="EA25" s="47">
        <f>(LEN(CE25)-LEN(SUBSTITUTE(CE25,"T",)))*-0.03</f>
        <v>0</v>
      </c>
      <c r="EB25" s="47">
        <f>(LEN(CE25)-LEN(SUBSTITUTE(CE25,"Z",)))*0</f>
        <v>0</v>
      </c>
      <c r="EC25" s="47">
        <f>(LEN(CE25)-LEN(SUBSTITUTE(CE25,"S",)))*0.01</f>
        <v>0.01</v>
      </c>
      <c r="ED25" s="47">
        <f>(LEN(CE25)-LEN(SUBSTITUTE(CE25,"Y",)))*0.01</f>
        <v>0</v>
      </c>
      <c r="EE25" s="47">
        <f>(LEN(CE25)-LEN(SUBSTITUTE(CE25,"X",)))*0.01</f>
        <v>0</v>
      </c>
      <c r="EF25" s="47">
        <f>(LEN(CE25)-LEN(SUBSTITUTE(CE25,"M",)))*0.01</f>
        <v>0</v>
      </c>
      <c r="EG25" s="47">
        <f>(LEN(CE25)-LEN(SUBSTITUTE(CE25,"K",)))*0.02</f>
        <v>0</v>
      </c>
      <c r="EH25" s="47">
        <f>(LEN(CE25)-LEN(SUBSTITUTE(CE25,"D",)))*0.02</f>
        <v>0</v>
      </c>
      <c r="EI25" s="47">
        <f>SUM(EA25:EH25)</f>
        <v>0.01</v>
      </c>
      <c r="EJ25" s="47">
        <f>IF(A25=1,0.15,0)</f>
        <v>0</v>
      </c>
      <c r="EK25" s="47">
        <f>SUM(CN25,CU25,DE25,DJ25,DZ25,EI25,EJ25)</f>
        <v>0.61</v>
      </c>
      <c r="EL25" s="68">
        <f>C25</f>
        <v>39.14</v>
      </c>
      <c r="EM25" s="68">
        <f>SUM(O25:Q25)+R25+S25</f>
        <v>8.479999999999999</v>
      </c>
      <c r="EN25" s="58">
        <f>ROUND(18-(12*C25)/B25,2)</f>
        <v>-8.84</v>
      </c>
      <c r="EO25" s="68">
        <f>IF(EN25&gt;7.5,7.5,IF(EN25&lt;0,0,EN25))</f>
        <v>0</v>
      </c>
      <c r="EP25" s="68">
        <f>SUM(EM25,EO25)</f>
        <v>8.479999999999999</v>
      </c>
    </row>
    <row r="26" spans="1:146" ht="13.5" customHeight="1">
      <c r="A26" s="61"/>
      <c r="B26" s="62">
        <v>17.5</v>
      </c>
      <c r="C26" s="63">
        <v>38.71</v>
      </c>
      <c r="D26" s="64">
        <v>2.8</v>
      </c>
      <c r="E26" s="64"/>
      <c r="F26" s="64"/>
      <c r="G26" s="65"/>
      <c r="H26" s="65"/>
      <c r="I26" s="66"/>
      <c r="J26" s="67">
        <v>11</v>
      </c>
      <c r="K26" s="5" t="s">
        <v>249</v>
      </c>
      <c r="L26" s="5" t="s">
        <v>250</v>
      </c>
      <c r="M26" s="5" t="s">
        <v>129</v>
      </c>
      <c r="N26" s="5"/>
      <c r="O26" s="68">
        <f>D26</f>
        <v>2.8</v>
      </c>
      <c r="P26" s="69">
        <f>D26</f>
        <v>2.8</v>
      </c>
      <c r="Q26" s="69">
        <f>D26</f>
        <v>2.8</v>
      </c>
      <c r="R26" s="68">
        <f>IF(V26&gt;3.75,3.75,V26)</f>
        <v>0</v>
      </c>
      <c r="S26" s="68">
        <f>IF(W26&gt;3.75,3.75,W26)</f>
        <v>0</v>
      </c>
      <c r="T26" s="70"/>
      <c r="U26" s="70"/>
      <c r="V26" s="58">
        <f>ROUND(E26*CD26,2)</f>
        <v>0</v>
      </c>
      <c r="W26" s="58">
        <f>ROUND(F26*EK26,2)</f>
        <v>0</v>
      </c>
      <c r="X26" s="56">
        <f>IF(G26="","",G26)</f>
      </c>
      <c r="Y26" s="47">
        <f>IF(LEN(X26)-LEN(SUBSTITUTE(X26,"b",))=0,0,1.05)</f>
        <v>0</v>
      </c>
      <c r="Z26" s="47">
        <f>IF(LEN(X26)-LEN(SUBSTITUTE(X26,"f",))=0,0,1.1)</f>
        <v>0</v>
      </c>
      <c r="AA26" s="47">
        <f>IF(LEN(X26)-LEN(SUBSTITUTE(X26,"H",))=0,0,0)</f>
        <v>0</v>
      </c>
      <c r="AB26" s="47">
        <f>IF(LEN(X26)-LEN(SUBSTITUTE(X26,"dF",))=0,0,0.36)</f>
        <v>0</v>
      </c>
      <c r="AC26" s="47">
        <f>IF(LEN(X26)-LEN(SUBSTITUTE(X26,"tF",))=0,0,0.53)</f>
        <v>0</v>
      </c>
      <c r="AD26" s="56">
        <f>IF(AB26+AC26=0,1,0)</f>
        <v>1</v>
      </c>
      <c r="AE26" s="47">
        <f>IF(LEN(X26)-LEN(SUBSTITUTE(X26,"F",))=0,0,0.19*AD26)</f>
        <v>0</v>
      </c>
      <c r="AF26" s="47">
        <f>(LEN(X26)-LEN(SUBSTITUTE(X26,"l",)))*1.09</f>
        <v>0</v>
      </c>
      <c r="AG26" s="47">
        <f>SUM(Y26:AC26,AE26,AF26)</f>
        <v>0</v>
      </c>
      <c r="AH26" s="71">
        <f>IF(LEN(X26)-LEN(SUBSTITUTE(X26,"o",))&gt;0,0,1)</f>
        <v>1</v>
      </c>
      <c r="AI26" s="47">
        <f>IF(LEN(X26)-LEN(SUBSTITUTE(X26,"3",))=0,0,1.05)</f>
        <v>0</v>
      </c>
      <c r="AJ26" s="47">
        <f>IF(LEN(X26)-LEN(SUBSTITUTE(X26,"5",))=0,0,1.2)</f>
        <v>0</v>
      </c>
      <c r="AK26" s="47">
        <f>IF(LEN(X26)-LEN(SUBSTITUTE(X26,"7",))=0,0,1.28)</f>
        <v>0</v>
      </c>
      <c r="AL26" s="47">
        <f>IF(LEN(X26)-LEN(SUBSTITUTE(X26,"9",))=0,0,1.37)</f>
        <v>0</v>
      </c>
      <c r="AM26" s="47">
        <f>IF(LEN(X26)-LEN(SUBSTITUTE(X26,"10",))=0,0,1.45)</f>
        <v>0</v>
      </c>
      <c r="AN26" s="47">
        <f>SUM(AI26:AM26)*AH26</f>
        <v>0</v>
      </c>
      <c r="AO26" s="71">
        <f>IF(LEN(X26)-LEN(SUBSTITUTE(X26,"o",))&gt;0,1,0)</f>
        <v>0</v>
      </c>
      <c r="AP26" s="47">
        <f>IF(LEN(X26)-LEN(SUBSTITUTE(X26,"3o",))=0,0,1.07)</f>
        <v>0</v>
      </c>
      <c r="AQ26" s="47">
        <f>IF(LEN(X26)-LEN(SUBSTITUTE(X26,"5o",))=0,0,1.16)</f>
        <v>0</v>
      </c>
      <c r="AR26" s="47">
        <f>IF(LEN(X26)-LEN(SUBSTITUTE(X26,"7o",))=0,0,1.24)</f>
        <v>0</v>
      </c>
      <c r="AS26" s="47">
        <f>IF(LEN(X26)-LEN(SUBSTITUTE(X26,"9o",))=0,0,1.33)</f>
        <v>0</v>
      </c>
      <c r="AT26" s="47">
        <f>IF(LEN(X26)-LEN(SUBSTITUTE(X26,"10o",))=0,0,1.41)</f>
        <v>0</v>
      </c>
      <c r="AU26" s="47">
        <f>IF(LEN(X26)-LEN(SUBSTITUTE(X26,"A",))=0,0,0)</f>
        <v>0</v>
      </c>
      <c r="AV26" s="47">
        <f>IF(LEN(X26)-LEN(SUBSTITUTE(X26,"B",))=0,0,0.04)</f>
        <v>0</v>
      </c>
      <c r="AW26" s="47">
        <f>IF(LEN(X26)-LEN(SUBSTITUTE(X26,"C",))=0,0,0.08)</f>
        <v>0</v>
      </c>
      <c r="AX26" s="47">
        <f>SUM(AP26:AW26)*AO26</f>
        <v>0</v>
      </c>
      <c r="AY26" s="47">
        <f>IF(LEN(X26)-LEN(SUBSTITUTE(X26,"p",))&lt;2,0,(LEN(X26)-LEN(SUBSTITUTE(X26,"p",))-1)*0.03)</f>
        <v>0</v>
      </c>
      <c r="AZ26" s="47">
        <f>IF(LEN(X26)-LEN(SUBSTITUTE(X26,"g",))=0,0,0.03)</f>
        <v>0</v>
      </c>
      <c r="BA26" s="47">
        <f>IF(LEN(X26)-LEN(SUBSTITUTE(X26,"G",))=0,0,0.08)</f>
        <v>0</v>
      </c>
      <c r="BB26" s="47">
        <f>(LEN(X26)-LEN(SUBSTITUTE(X26,"-",)))*0.09</f>
        <v>0</v>
      </c>
      <c r="BC26" s="47">
        <f>SUM(AY26:BB26)</f>
        <v>0</v>
      </c>
      <c r="BD26" s="60">
        <f>LEN(X26)-LEN(SUBSTITUTE(X26,"T",))</f>
        <v>0</v>
      </c>
      <c r="BE26" s="60">
        <f>LEN(X26)-LEN(SUBSTITUTE(X26,"Z",))</f>
        <v>0</v>
      </c>
      <c r="BF26" s="60">
        <f>LEN(X26)-LEN(SUBSTITUTE(X26,"S",))</f>
        <v>0</v>
      </c>
      <c r="BG26" s="60">
        <f>LEN(X26)-LEN(SUBSTITUTE(X26,"Y",))</f>
        <v>0</v>
      </c>
      <c r="BH26" s="60">
        <f>LEN(X26)-LEN(SUBSTITUTE(X26,"X",))</f>
        <v>0</v>
      </c>
      <c r="BI26" s="60">
        <f>LEN(X26)-LEN(SUBSTITUTE(X26,"M",))</f>
        <v>0</v>
      </c>
      <c r="BJ26" s="60">
        <f>LEN(X26)-LEN(SUBSTITUTE(X26,"K",))</f>
        <v>0</v>
      </c>
      <c r="BK26" s="60">
        <f>LEN(X26)-LEN(SUBSTITUTE(X26,"D",))</f>
        <v>0</v>
      </c>
      <c r="BL26" s="60">
        <f>SUM(BD26:BK26)</f>
        <v>0</v>
      </c>
      <c r="BM26" s="60">
        <f>IF(BL26=0,0,1)</f>
        <v>0</v>
      </c>
      <c r="BN26" s="47">
        <f>IF(BL26=1,0.6,0)</f>
        <v>0</v>
      </c>
      <c r="BO26" s="47">
        <f>IF(BL26=2,0.81,0)</f>
        <v>0</v>
      </c>
      <c r="BP26" s="47">
        <f>IF(BL26=3,1.01,0)</f>
        <v>0</v>
      </c>
      <c r="BQ26" s="47">
        <f>IF(BL26=4,1.15,0)</f>
        <v>0</v>
      </c>
      <c r="BR26" s="47">
        <f>IF(BL26=5,1.25,0)</f>
        <v>0</v>
      </c>
      <c r="BS26" s="47">
        <f>SUM(BN26:BR26)*BM26</f>
        <v>0</v>
      </c>
      <c r="BT26" s="47">
        <f>(LEN(X26)-LEN(SUBSTITUTE(X26,"T",)))*-0.03</f>
        <v>0</v>
      </c>
      <c r="BU26" s="47">
        <f>(LEN(X26)-LEN(SUBSTITUTE(X26,"Z",)))*0</f>
        <v>0</v>
      </c>
      <c r="BV26" s="47">
        <f>(LEN(X26)-LEN(SUBSTITUTE(X26,"S",)))*0.01</f>
        <v>0</v>
      </c>
      <c r="BW26" s="47">
        <f>(LEN(X26)-LEN(SUBSTITUTE(X26,"Y",)))*0.01</f>
        <v>0</v>
      </c>
      <c r="BX26" s="47">
        <f>(LEN(X26)-LEN(SUBSTITUTE(X26,"X",)))*0.01</f>
        <v>0</v>
      </c>
      <c r="BY26" s="47">
        <f>(LEN(X26)-LEN(SUBSTITUTE(X26,"M",)))*0.01</f>
        <v>0</v>
      </c>
      <c r="BZ26" s="47">
        <f>(LEN(X26)-LEN(SUBSTITUTE(X26,"K",)))*0.02</f>
        <v>0</v>
      </c>
      <c r="CA26" s="47">
        <f>(LEN(X26)-LEN(SUBSTITUTE(X26,"D",)))*0.02</f>
        <v>0</v>
      </c>
      <c r="CB26" s="47">
        <f>SUM(BT26:CA26)</f>
        <v>0</v>
      </c>
      <c r="CC26" s="47">
        <f>IF(A26=1,0.15,0)</f>
        <v>0</v>
      </c>
      <c r="CD26" s="47">
        <f>SUM(AG26,AN26,AX26,BC26,BS26,CB26,CC26)</f>
        <v>0</v>
      </c>
      <c r="CE26" s="56">
        <f>IF(H26="","",H26)</f>
      </c>
      <c r="CF26" s="47">
        <f>IF(LEN(CE26)-LEN(SUBSTITUTE(CE26,"b",))=0,0,1.05)</f>
        <v>0</v>
      </c>
      <c r="CG26" s="47">
        <f>IF(LEN(CE26)-LEN(SUBSTITUTE(CE26,"f",))=0,0,1.1)</f>
        <v>0</v>
      </c>
      <c r="CH26" s="47">
        <f>IF(LEN(CE26)-LEN(SUBSTITUTE(CE26,"H",))=0,0,0)</f>
        <v>0</v>
      </c>
      <c r="CI26" s="47">
        <f>IF(LEN(CE26)-LEN(SUBSTITUTE(CE26,"dF",))=0,0,0.36)</f>
        <v>0</v>
      </c>
      <c r="CJ26" s="47">
        <f>IF(LEN(CE26)-LEN(SUBSTITUTE(CE26,"tF",))=0,0,0.53)</f>
        <v>0</v>
      </c>
      <c r="CK26" s="56">
        <f>IF(CI26+CJ26=0,1,0)</f>
        <v>1</v>
      </c>
      <c r="CL26" s="47">
        <f>IF(LEN(CE26)-LEN(SUBSTITUTE(CE26,"F",))=0,0,0.19*CK26)</f>
        <v>0</v>
      </c>
      <c r="CM26" s="47">
        <f>(LEN(CE26)-LEN(SUBSTITUTE(CE26,"l",)))*1.09</f>
        <v>0</v>
      </c>
      <c r="CN26" s="47">
        <f>SUM(CF26:CJ26,CL26,CM26)</f>
        <v>0</v>
      </c>
      <c r="CO26" s="71">
        <f>IF(LEN(CE26)-LEN(SUBSTITUTE(CE26,"o",))&gt;0,0,1)</f>
        <v>1</v>
      </c>
      <c r="CP26" s="47">
        <f>IF(LEN(CE26)-LEN(SUBSTITUTE(CE26,"3",))=0,0,1.05)</f>
        <v>0</v>
      </c>
      <c r="CQ26" s="47">
        <f>IF(LEN(CE26)-LEN(SUBSTITUTE(CE26,"5",))=0,0,1.2)</f>
        <v>0</v>
      </c>
      <c r="CR26" s="47">
        <f>IF(LEN(CE26)-LEN(SUBSTITUTE(CE26,"7",))=0,0,1.28)</f>
        <v>0</v>
      </c>
      <c r="CS26" s="47">
        <f>IF(LEN(CE26)-LEN(SUBSTITUTE(CE26,"9",))=0,0,1.37)</f>
        <v>0</v>
      </c>
      <c r="CT26" s="47">
        <f>IF(LEN(CE26)-LEN(SUBSTITUTE(CE26,"10",))=0,0,1.45)</f>
        <v>0</v>
      </c>
      <c r="CU26" s="47">
        <f>SUM(CP26:CT26)*CO26</f>
        <v>0</v>
      </c>
      <c r="CV26" s="71">
        <f>IF(LEN(CE26)-LEN(SUBSTITUTE(CE26,"o",))&gt;0,1,0)</f>
        <v>0</v>
      </c>
      <c r="CW26" s="47">
        <f>IF(LEN(CE26)-LEN(SUBSTITUTE(CE26,"3o",))=0,0,1.07)</f>
        <v>0</v>
      </c>
      <c r="CX26" s="47">
        <f>IF(LEN(CE26)-LEN(SUBSTITUTE(CE26,"5o",))=0,0,1.16)</f>
        <v>0</v>
      </c>
      <c r="CY26" s="47">
        <f>IF(LEN(CE26)-LEN(SUBSTITUTE(CE26,"7o",))=0,0,1.24)</f>
        <v>0</v>
      </c>
      <c r="CZ26" s="47">
        <f>IF(LEN(CE26)-LEN(SUBSTITUTE(CE26,"9o",))=0,0,1.33)</f>
        <v>0</v>
      </c>
      <c r="DA26" s="47">
        <f>IF(LEN(CE26)-LEN(SUBSTITUTE(CE26,"10o",))=0,0,1.41)</f>
        <v>0</v>
      </c>
      <c r="DB26" s="47">
        <f>IF(LEN(CE26)-LEN(SUBSTITUTE(CE26,"A",))=0,0,0)</f>
        <v>0</v>
      </c>
      <c r="DC26" s="47">
        <f>IF(LEN(CE26)-LEN(SUBSTITUTE(CE26,"B",))=0,0,0.04)</f>
        <v>0</v>
      </c>
      <c r="DD26" s="47">
        <f>IF(LEN(CE26)-LEN(SUBSTITUTE(CE26,"C",))=0,0,0.08)</f>
        <v>0</v>
      </c>
      <c r="DE26" s="47">
        <f>SUM(CW26:DD26)*CV26</f>
        <v>0</v>
      </c>
      <c r="DF26" s="47">
        <f>IF(LEN(CE26)-LEN(SUBSTITUTE(CE26,"p",))&lt;2,0,(LEN(CE26)-LEN(SUBSTITUTE(CE26,"p",))-1)*0.03)</f>
        <v>0</v>
      </c>
      <c r="DG26" s="47">
        <f>IF(LEN(CE26)-LEN(SUBSTITUTE(CE26,"g",))=0,0,0.03)</f>
        <v>0</v>
      </c>
      <c r="DH26" s="47">
        <f>IF(LEN(CE26)-LEN(SUBSTITUTE(CE26,"G",))=0,0,0.08)</f>
        <v>0</v>
      </c>
      <c r="DI26" s="47">
        <f>(LEN(CE26)-LEN(SUBSTITUTE(CE26,"-",)))*0.09</f>
        <v>0</v>
      </c>
      <c r="DJ26" s="47">
        <f>SUM(DF26:DI26)</f>
        <v>0</v>
      </c>
      <c r="DK26" s="60">
        <f>LEN(CE26)-LEN(SUBSTITUTE(CE26,"T",))</f>
        <v>0</v>
      </c>
      <c r="DL26" s="60">
        <f>LEN(CE26)-LEN(SUBSTITUTE(CE26,"Z",))</f>
        <v>0</v>
      </c>
      <c r="DM26" s="60">
        <f>LEN(CE26)-LEN(SUBSTITUTE(CE26,"S",))</f>
        <v>0</v>
      </c>
      <c r="DN26" s="60">
        <f>LEN(CE26)-LEN(SUBSTITUTE(CE26,"Y",))</f>
        <v>0</v>
      </c>
      <c r="DO26" s="60">
        <f>LEN(CE26)-LEN(SUBSTITUTE(CE26,"X",))</f>
        <v>0</v>
      </c>
      <c r="DP26" s="60">
        <f>LEN(CE26)-LEN(SUBSTITUTE(CE26,"M",))</f>
        <v>0</v>
      </c>
      <c r="DQ26" s="60">
        <f>LEN(CE26)-LEN(SUBSTITUTE(CE26,"K",))</f>
        <v>0</v>
      </c>
      <c r="DR26" s="60">
        <f>LEN(CE26)-LEN(SUBSTITUTE(CE26,"D",))</f>
        <v>0</v>
      </c>
      <c r="DS26" s="60">
        <f>SUM(DK26:DR26)</f>
        <v>0</v>
      </c>
      <c r="DT26" s="60">
        <f>IF(DS26=0,0,1)</f>
        <v>0</v>
      </c>
      <c r="DU26" s="47">
        <f>IF(DS26=1,0.6,0)</f>
        <v>0</v>
      </c>
      <c r="DV26" s="47">
        <f>IF(DS26=2,0.81,0)</f>
        <v>0</v>
      </c>
      <c r="DW26" s="47">
        <f>IF(DS26=3,1.01,0)</f>
        <v>0</v>
      </c>
      <c r="DX26" s="47">
        <f>IF(DS26=4,1.15,0)</f>
        <v>0</v>
      </c>
      <c r="DY26" s="47">
        <f>IF(DS26=5,1.25,0)</f>
        <v>0</v>
      </c>
      <c r="DZ26" s="47">
        <f>SUM(DU26:DY26)*DT26</f>
        <v>0</v>
      </c>
      <c r="EA26" s="47">
        <f>(LEN(CE26)-LEN(SUBSTITUTE(CE26,"T",)))*-0.03</f>
        <v>0</v>
      </c>
      <c r="EB26" s="47">
        <f>(LEN(CE26)-LEN(SUBSTITUTE(CE26,"Z",)))*0</f>
        <v>0</v>
      </c>
      <c r="EC26" s="47">
        <f>(LEN(CE26)-LEN(SUBSTITUTE(CE26,"S",)))*0.01</f>
        <v>0</v>
      </c>
      <c r="ED26" s="47">
        <f>(LEN(CE26)-LEN(SUBSTITUTE(CE26,"Y",)))*0.01</f>
        <v>0</v>
      </c>
      <c r="EE26" s="47">
        <f>(LEN(CE26)-LEN(SUBSTITUTE(CE26,"X",)))*0.01</f>
        <v>0</v>
      </c>
      <c r="EF26" s="47">
        <f>(LEN(CE26)-LEN(SUBSTITUTE(CE26,"M",)))*0.01</f>
        <v>0</v>
      </c>
      <c r="EG26" s="47">
        <f>(LEN(CE26)-LEN(SUBSTITUTE(CE26,"K",)))*0.02</f>
        <v>0</v>
      </c>
      <c r="EH26" s="47">
        <f>(LEN(CE26)-LEN(SUBSTITUTE(CE26,"D",)))*0.02</f>
        <v>0</v>
      </c>
      <c r="EI26" s="47">
        <f>SUM(EA26:EH26)</f>
        <v>0</v>
      </c>
      <c r="EJ26" s="47">
        <f>IF(A26=1,0.15,0)</f>
        <v>0</v>
      </c>
      <c r="EK26" s="47">
        <f>SUM(CN26,CU26,DE26,DJ26,DZ26,EI26,EJ26)</f>
        <v>0</v>
      </c>
      <c r="EL26" s="68">
        <f>C26</f>
        <v>38.71</v>
      </c>
      <c r="EM26" s="68">
        <f>SUM(O26:Q26)+R26+S26</f>
        <v>8.399999999999999</v>
      </c>
      <c r="EN26" s="58">
        <f>ROUND(18-(12*C26)/B26,2)</f>
        <v>-8.54</v>
      </c>
      <c r="EO26" s="68">
        <f>IF(EN26&gt;7.5,7.5,IF(EN26&lt;0,0,EN26))</f>
        <v>0</v>
      </c>
      <c r="EP26" s="68">
        <f>SUM(EM26,EO26)</f>
        <v>8.399999999999999</v>
      </c>
    </row>
    <row r="27" spans="1:146" ht="13.5" customHeight="1">
      <c r="A27" s="61"/>
      <c r="B27" s="62">
        <v>17.5</v>
      </c>
      <c r="C27" s="63">
        <v>38.92</v>
      </c>
      <c r="D27" s="64">
        <v>2.7</v>
      </c>
      <c r="E27" s="64"/>
      <c r="F27" s="64"/>
      <c r="G27" s="65"/>
      <c r="H27" s="65"/>
      <c r="I27" s="66"/>
      <c r="J27" s="67">
        <v>12</v>
      </c>
      <c r="K27" s="5" t="s">
        <v>251</v>
      </c>
      <c r="L27" s="5" t="s">
        <v>252</v>
      </c>
      <c r="M27" s="5" t="s">
        <v>171</v>
      </c>
      <c r="N27" s="5" t="s">
        <v>130</v>
      </c>
      <c r="O27" s="68">
        <f>D27</f>
        <v>2.7</v>
      </c>
      <c r="P27" s="69">
        <f>D27</f>
        <v>2.7</v>
      </c>
      <c r="Q27" s="69">
        <f>D27</f>
        <v>2.7</v>
      </c>
      <c r="R27" s="68">
        <f>IF(V27&gt;3.75,3.75,V27)</f>
        <v>0</v>
      </c>
      <c r="S27" s="68">
        <f>IF(W27&gt;3.75,3.75,W27)</f>
        <v>0</v>
      </c>
      <c r="T27" s="70"/>
      <c r="U27" s="70"/>
      <c r="V27" s="58">
        <f>ROUND(E27*CD27,2)</f>
        <v>0</v>
      </c>
      <c r="W27" s="58">
        <f>ROUND(F27*EK27,2)</f>
        <v>0</v>
      </c>
      <c r="X27" s="56">
        <f>IF(G27="","",G27)</f>
      </c>
      <c r="Y27" s="47">
        <f>IF(LEN(X27)-LEN(SUBSTITUTE(X27,"b",))=0,0,1.05)</f>
        <v>0</v>
      </c>
      <c r="Z27" s="47">
        <f>IF(LEN(X27)-LEN(SUBSTITUTE(X27,"f",))=0,0,1.1)</f>
        <v>0</v>
      </c>
      <c r="AA27" s="47">
        <f>IF(LEN(X27)-LEN(SUBSTITUTE(X27,"H",))=0,0,0)</f>
        <v>0</v>
      </c>
      <c r="AB27" s="47">
        <f>IF(LEN(X27)-LEN(SUBSTITUTE(X27,"dF",))=0,0,0.36)</f>
        <v>0</v>
      </c>
      <c r="AC27" s="47">
        <f>IF(LEN(X27)-LEN(SUBSTITUTE(X27,"tF",))=0,0,0.53)</f>
        <v>0</v>
      </c>
      <c r="AD27" s="56">
        <f>IF(AB27+AC27=0,1,0)</f>
        <v>1</v>
      </c>
      <c r="AE27" s="47">
        <f>IF(LEN(X27)-LEN(SUBSTITUTE(X27,"F",))=0,0,0.19*AD27)</f>
        <v>0</v>
      </c>
      <c r="AF27" s="47">
        <f>(LEN(X27)-LEN(SUBSTITUTE(X27,"l",)))*1.09</f>
        <v>0</v>
      </c>
      <c r="AG27" s="47">
        <f>SUM(Y27:AC27,AE27,AF27)</f>
        <v>0</v>
      </c>
      <c r="AH27" s="71">
        <f>IF(LEN(X27)-LEN(SUBSTITUTE(X27,"o",))&gt;0,0,1)</f>
        <v>1</v>
      </c>
      <c r="AI27" s="47">
        <f>IF(LEN(X27)-LEN(SUBSTITUTE(X27,"3",))=0,0,1.05)</f>
        <v>0</v>
      </c>
      <c r="AJ27" s="47">
        <f>IF(LEN(X27)-LEN(SUBSTITUTE(X27,"5",))=0,0,1.2)</f>
        <v>0</v>
      </c>
      <c r="AK27" s="47">
        <f>IF(LEN(X27)-LEN(SUBSTITUTE(X27,"7",))=0,0,1.28)</f>
        <v>0</v>
      </c>
      <c r="AL27" s="47">
        <f>IF(LEN(X27)-LEN(SUBSTITUTE(X27,"9",))=0,0,1.37)</f>
        <v>0</v>
      </c>
      <c r="AM27" s="47">
        <f>IF(LEN(X27)-LEN(SUBSTITUTE(X27,"10",))=0,0,1.45)</f>
        <v>0</v>
      </c>
      <c r="AN27" s="47">
        <f>SUM(AI27:AM27)*AH27</f>
        <v>0</v>
      </c>
      <c r="AO27" s="71">
        <f>IF(LEN(X27)-LEN(SUBSTITUTE(X27,"o",))&gt;0,1,0)</f>
        <v>0</v>
      </c>
      <c r="AP27" s="47">
        <f>IF(LEN(X27)-LEN(SUBSTITUTE(X27,"3o",))=0,0,1.07)</f>
        <v>0</v>
      </c>
      <c r="AQ27" s="47">
        <f>IF(LEN(X27)-LEN(SUBSTITUTE(X27,"5o",))=0,0,1.16)</f>
        <v>0</v>
      </c>
      <c r="AR27" s="47">
        <f>IF(LEN(X27)-LEN(SUBSTITUTE(X27,"7o",))=0,0,1.24)</f>
        <v>0</v>
      </c>
      <c r="AS27" s="47">
        <f>IF(LEN(X27)-LEN(SUBSTITUTE(X27,"9o",))=0,0,1.33)</f>
        <v>0</v>
      </c>
      <c r="AT27" s="47">
        <f>IF(LEN(X27)-LEN(SUBSTITUTE(X27,"10o",))=0,0,1.41)</f>
        <v>0</v>
      </c>
      <c r="AU27" s="47">
        <f>IF(LEN(X27)-LEN(SUBSTITUTE(X27,"A",))=0,0,0)</f>
        <v>0</v>
      </c>
      <c r="AV27" s="47">
        <f>IF(LEN(X27)-LEN(SUBSTITUTE(X27,"B",))=0,0,0.04)</f>
        <v>0</v>
      </c>
      <c r="AW27" s="47">
        <f>IF(LEN(X27)-LEN(SUBSTITUTE(X27,"C",))=0,0,0.08)</f>
        <v>0</v>
      </c>
      <c r="AX27" s="47">
        <f>SUM(AP27:AW27)*AO27</f>
        <v>0</v>
      </c>
      <c r="AY27" s="47">
        <f>IF(LEN(X27)-LEN(SUBSTITUTE(X27,"p",))&lt;2,0,(LEN(X27)-LEN(SUBSTITUTE(X27,"p",))-1)*0.03)</f>
        <v>0</v>
      </c>
      <c r="AZ27" s="47">
        <f>IF(LEN(X27)-LEN(SUBSTITUTE(X27,"g",))=0,0,0.03)</f>
        <v>0</v>
      </c>
      <c r="BA27" s="47">
        <f>IF(LEN(X27)-LEN(SUBSTITUTE(X27,"G",))=0,0,0.08)</f>
        <v>0</v>
      </c>
      <c r="BB27" s="47">
        <f>(LEN(X27)-LEN(SUBSTITUTE(X27,"-",)))*0.09</f>
        <v>0</v>
      </c>
      <c r="BC27" s="47">
        <f>SUM(AY27:BB27)</f>
        <v>0</v>
      </c>
      <c r="BD27" s="60">
        <f>LEN(X27)-LEN(SUBSTITUTE(X27,"T",))</f>
        <v>0</v>
      </c>
      <c r="BE27" s="60">
        <f>LEN(X27)-LEN(SUBSTITUTE(X27,"Z",))</f>
        <v>0</v>
      </c>
      <c r="BF27" s="60">
        <f>LEN(X27)-LEN(SUBSTITUTE(X27,"S",))</f>
        <v>0</v>
      </c>
      <c r="BG27" s="60">
        <f>LEN(X27)-LEN(SUBSTITUTE(X27,"Y",))</f>
        <v>0</v>
      </c>
      <c r="BH27" s="60">
        <f>LEN(X27)-LEN(SUBSTITUTE(X27,"X",))</f>
        <v>0</v>
      </c>
      <c r="BI27" s="60">
        <f>LEN(X27)-LEN(SUBSTITUTE(X27,"M",))</f>
        <v>0</v>
      </c>
      <c r="BJ27" s="60">
        <f>LEN(X27)-LEN(SUBSTITUTE(X27,"K",))</f>
        <v>0</v>
      </c>
      <c r="BK27" s="60">
        <f>LEN(X27)-LEN(SUBSTITUTE(X27,"D",))</f>
        <v>0</v>
      </c>
      <c r="BL27" s="60">
        <f>SUM(BD27:BK27)</f>
        <v>0</v>
      </c>
      <c r="BM27" s="60">
        <f>IF(BL27=0,0,1)</f>
        <v>0</v>
      </c>
      <c r="BN27" s="47">
        <f>IF(BL27=1,0.6,0)</f>
        <v>0</v>
      </c>
      <c r="BO27" s="47">
        <f>IF(BL27=2,0.81,0)</f>
        <v>0</v>
      </c>
      <c r="BP27" s="47">
        <f>IF(BL27=3,1.01,0)</f>
        <v>0</v>
      </c>
      <c r="BQ27" s="47">
        <f>IF(BL27=4,1.15,0)</f>
        <v>0</v>
      </c>
      <c r="BR27" s="47">
        <f>IF(BL27=5,1.25,0)</f>
        <v>0</v>
      </c>
      <c r="BS27" s="47">
        <f>SUM(BN27:BR27)*BM27</f>
        <v>0</v>
      </c>
      <c r="BT27" s="47">
        <f>(LEN(X27)-LEN(SUBSTITUTE(X27,"T",)))*-0.03</f>
        <v>0</v>
      </c>
      <c r="BU27" s="47">
        <f>(LEN(X27)-LEN(SUBSTITUTE(X27,"Z",)))*0</f>
        <v>0</v>
      </c>
      <c r="BV27" s="47">
        <f>(LEN(X27)-LEN(SUBSTITUTE(X27,"S",)))*0.01</f>
        <v>0</v>
      </c>
      <c r="BW27" s="47">
        <f>(LEN(X27)-LEN(SUBSTITUTE(X27,"Y",)))*0.01</f>
        <v>0</v>
      </c>
      <c r="BX27" s="47">
        <f>(LEN(X27)-LEN(SUBSTITUTE(X27,"X",)))*0.01</f>
        <v>0</v>
      </c>
      <c r="BY27" s="47">
        <f>(LEN(X27)-LEN(SUBSTITUTE(X27,"M",)))*0.01</f>
        <v>0</v>
      </c>
      <c r="BZ27" s="47">
        <f>(LEN(X27)-LEN(SUBSTITUTE(X27,"K",)))*0.02</f>
        <v>0</v>
      </c>
      <c r="CA27" s="47">
        <f>(LEN(X27)-LEN(SUBSTITUTE(X27,"D",)))*0.02</f>
        <v>0</v>
      </c>
      <c r="CB27" s="47">
        <f>SUM(BT27:CA27)</f>
        <v>0</v>
      </c>
      <c r="CC27" s="47">
        <f>IF(A27=1,0.15,0)</f>
        <v>0</v>
      </c>
      <c r="CD27" s="47">
        <f>SUM(AG27,AN27,AX27,BC27,BS27,CB27,CC27)</f>
        <v>0</v>
      </c>
      <c r="CE27" s="56">
        <f>IF(H27="","",H27)</f>
      </c>
      <c r="CF27" s="47">
        <f>IF(LEN(CE27)-LEN(SUBSTITUTE(CE27,"b",))=0,0,1.05)</f>
        <v>0</v>
      </c>
      <c r="CG27" s="47">
        <f>IF(LEN(CE27)-LEN(SUBSTITUTE(CE27,"f",))=0,0,1.1)</f>
        <v>0</v>
      </c>
      <c r="CH27" s="47">
        <f>IF(LEN(CE27)-LEN(SUBSTITUTE(CE27,"H",))=0,0,0)</f>
        <v>0</v>
      </c>
      <c r="CI27" s="47">
        <f>IF(LEN(CE27)-LEN(SUBSTITUTE(CE27,"dF",))=0,0,0.36)</f>
        <v>0</v>
      </c>
      <c r="CJ27" s="47">
        <f>IF(LEN(CE27)-LEN(SUBSTITUTE(CE27,"tF",))=0,0,0.53)</f>
        <v>0</v>
      </c>
      <c r="CK27" s="56">
        <f>IF(CI27+CJ27=0,1,0)</f>
        <v>1</v>
      </c>
      <c r="CL27" s="47">
        <f>IF(LEN(CE27)-LEN(SUBSTITUTE(CE27,"F",))=0,0,0.19*CK27)</f>
        <v>0</v>
      </c>
      <c r="CM27" s="47">
        <f>(LEN(CE27)-LEN(SUBSTITUTE(CE27,"l",)))*1.09</f>
        <v>0</v>
      </c>
      <c r="CN27" s="47">
        <f>SUM(CF27:CJ27,CL27,CM27)</f>
        <v>0</v>
      </c>
      <c r="CO27" s="71">
        <f>IF(LEN(CE27)-LEN(SUBSTITUTE(CE27,"o",))&gt;0,0,1)</f>
        <v>1</v>
      </c>
      <c r="CP27" s="47">
        <f>IF(LEN(CE27)-LEN(SUBSTITUTE(CE27,"3",))=0,0,1.05)</f>
        <v>0</v>
      </c>
      <c r="CQ27" s="47">
        <f>IF(LEN(CE27)-LEN(SUBSTITUTE(CE27,"5",))=0,0,1.2)</f>
        <v>0</v>
      </c>
      <c r="CR27" s="47">
        <f>IF(LEN(CE27)-LEN(SUBSTITUTE(CE27,"7",))=0,0,1.28)</f>
        <v>0</v>
      </c>
      <c r="CS27" s="47">
        <f>IF(LEN(CE27)-LEN(SUBSTITUTE(CE27,"9",))=0,0,1.37)</f>
        <v>0</v>
      </c>
      <c r="CT27" s="47">
        <f>IF(LEN(CE27)-LEN(SUBSTITUTE(CE27,"10",))=0,0,1.45)</f>
        <v>0</v>
      </c>
      <c r="CU27" s="47">
        <f>SUM(CP27:CT27)*CO27</f>
        <v>0</v>
      </c>
      <c r="CV27" s="71">
        <f>IF(LEN(CE27)-LEN(SUBSTITUTE(CE27,"o",))&gt;0,1,0)</f>
        <v>0</v>
      </c>
      <c r="CW27" s="47">
        <f>IF(LEN(CE27)-LEN(SUBSTITUTE(CE27,"3o",))=0,0,1.07)</f>
        <v>0</v>
      </c>
      <c r="CX27" s="47">
        <f>IF(LEN(CE27)-LEN(SUBSTITUTE(CE27,"5o",))=0,0,1.16)</f>
        <v>0</v>
      </c>
      <c r="CY27" s="47">
        <f>IF(LEN(CE27)-LEN(SUBSTITUTE(CE27,"7o",))=0,0,1.24)</f>
        <v>0</v>
      </c>
      <c r="CZ27" s="47">
        <f>IF(LEN(CE27)-LEN(SUBSTITUTE(CE27,"9o",))=0,0,1.33)</f>
        <v>0</v>
      </c>
      <c r="DA27" s="47">
        <f>IF(LEN(CE27)-LEN(SUBSTITUTE(CE27,"10o",))=0,0,1.41)</f>
        <v>0</v>
      </c>
      <c r="DB27" s="47">
        <f>IF(LEN(CE27)-LEN(SUBSTITUTE(CE27,"A",))=0,0,0)</f>
        <v>0</v>
      </c>
      <c r="DC27" s="47">
        <f>IF(LEN(CE27)-LEN(SUBSTITUTE(CE27,"B",))=0,0,0.04)</f>
        <v>0</v>
      </c>
      <c r="DD27" s="47">
        <f>IF(LEN(CE27)-LEN(SUBSTITUTE(CE27,"C",))=0,0,0.08)</f>
        <v>0</v>
      </c>
      <c r="DE27" s="47">
        <f>SUM(CW27:DD27)*CV27</f>
        <v>0</v>
      </c>
      <c r="DF27" s="47">
        <f>IF(LEN(CE27)-LEN(SUBSTITUTE(CE27,"p",))&lt;2,0,(LEN(CE27)-LEN(SUBSTITUTE(CE27,"p",))-1)*0.03)</f>
        <v>0</v>
      </c>
      <c r="DG27" s="47">
        <f>IF(LEN(CE27)-LEN(SUBSTITUTE(CE27,"g",))=0,0,0.03)</f>
        <v>0</v>
      </c>
      <c r="DH27" s="47">
        <f>IF(LEN(CE27)-LEN(SUBSTITUTE(CE27,"G",))=0,0,0.08)</f>
        <v>0</v>
      </c>
      <c r="DI27" s="47">
        <f>(LEN(CE27)-LEN(SUBSTITUTE(CE27,"-",)))*0.09</f>
        <v>0</v>
      </c>
      <c r="DJ27" s="47">
        <f>SUM(DF27:DI27)</f>
        <v>0</v>
      </c>
      <c r="DK27" s="60">
        <f>LEN(CE27)-LEN(SUBSTITUTE(CE27,"T",))</f>
        <v>0</v>
      </c>
      <c r="DL27" s="60">
        <f>LEN(CE27)-LEN(SUBSTITUTE(CE27,"Z",))</f>
        <v>0</v>
      </c>
      <c r="DM27" s="60">
        <f>LEN(CE27)-LEN(SUBSTITUTE(CE27,"S",))</f>
        <v>0</v>
      </c>
      <c r="DN27" s="60">
        <f>LEN(CE27)-LEN(SUBSTITUTE(CE27,"Y",))</f>
        <v>0</v>
      </c>
      <c r="DO27" s="60">
        <f>LEN(CE27)-LEN(SUBSTITUTE(CE27,"X",))</f>
        <v>0</v>
      </c>
      <c r="DP27" s="60">
        <f>LEN(CE27)-LEN(SUBSTITUTE(CE27,"M",))</f>
        <v>0</v>
      </c>
      <c r="DQ27" s="60">
        <f>LEN(CE27)-LEN(SUBSTITUTE(CE27,"K",))</f>
        <v>0</v>
      </c>
      <c r="DR27" s="60">
        <f>LEN(CE27)-LEN(SUBSTITUTE(CE27,"D",))</f>
        <v>0</v>
      </c>
      <c r="DS27" s="60">
        <f>SUM(DK27:DR27)</f>
        <v>0</v>
      </c>
      <c r="DT27" s="60">
        <f>IF(DS27=0,0,1)</f>
        <v>0</v>
      </c>
      <c r="DU27" s="47">
        <f>IF(DS27=1,0.6,0)</f>
        <v>0</v>
      </c>
      <c r="DV27" s="47">
        <f>IF(DS27=2,0.81,0)</f>
        <v>0</v>
      </c>
      <c r="DW27" s="47">
        <f>IF(DS27=3,1.01,0)</f>
        <v>0</v>
      </c>
      <c r="DX27" s="47">
        <f>IF(DS27=4,1.15,0)</f>
        <v>0</v>
      </c>
      <c r="DY27" s="47">
        <f>IF(DS27=5,1.25,0)</f>
        <v>0</v>
      </c>
      <c r="DZ27" s="47">
        <f>SUM(DU27:DY27)*DT27</f>
        <v>0</v>
      </c>
      <c r="EA27" s="47">
        <f>(LEN(CE27)-LEN(SUBSTITUTE(CE27,"T",)))*-0.03</f>
        <v>0</v>
      </c>
      <c r="EB27" s="47">
        <f>(LEN(CE27)-LEN(SUBSTITUTE(CE27,"Z",)))*0</f>
        <v>0</v>
      </c>
      <c r="EC27" s="47">
        <f>(LEN(CE27)-LEN(SUBSTITUTE(CE27,"S",)))*0.01</f>
        <v>0</v>
      </c>
      <c r="ED27" s="47">
        <f>(LEN(CE27)-LEN(SUBSTITUTE(CE27,"Y",)))*0.01</f>
        <v>0</v>
      </c>
      <c r="EE27" s="47">
        <f>(LEN(CE27)-LEN(SUBSTITUTE(CE27,"X",)))*0.01</f>
        <v>0</v>
      </c>
      <c r="EF27" s="47">
        <f>(LEN(CE27)-LEN(SUBSTITUTE(CE27,"M",)))*0.01</f>
        <v>0</v>
      </c>
      <c r="EG27" s="47">
        <f>(LEN(CE27)-LEN(SUBSTITUTE(CE27,"K",)))*0.02</f>
        <v>0</v>
      </c>
      <c r="EH27" s="47">
        <f>(LEN(CE27)-LEN(SUBSTITUTE(CE27,"D",)))*0.02</f>
        <v>0</v>
      </c>
      <c r="EI27" s="47">
        <f>SUM(EA27:EH27)</f>
        <v>0</v>
      </c>
      <c r="EJ27" s="47">
        <f>IF(A27=1,0.15,0)</f>
        <v>0</v>
      </c>
      <c r="EK27" s="47">
        <f>SUM(CN27,CU27,DE27,DJ27,DZ27,EI27,EJ27)</f>
        <v>0</v>
      </c>
      <c r="EL27" s="68">
        <f>C27</f>
        <v>38.92</v>
      </c>
      <c r="EM27" s="68">
        <f>SUM(O27:Q27)+R27+S27</f>
        <v>8.100000000000001</v>
      </c>
      <c r="EN27" s="58">
        <f>ROUND(18-(12*C27)/B27,2)</f>
        <v>-8.69</v>
      </c>
      <c r="EO27" s="68">
        <f>IF(EN27&gt;7.5,7.5,IF(EN27&lt;0,0,EN27))</f>
        <v>0</v>
      </c>
      <c r="EP27" s="68">
        <f>SUM(EM27,EO27)</f>
        <v>8.100000000000001</v>
      </c>
    </row>
    <row r="28" spans="1:146" ht="13.5" customHeight="1">
      <c r="A28" s="61"/>
      <c r="B28" s="62">
        <v>17.5</v>
      </c>
      <c r="C28" s="63">
        <v>39.27</v>
      </c>
      <c r="D28" s="64">
        <v>2.6</v>
      </c>
      <c r="E28" s="64"/>
      <c r="F28" s="64"/>
      <c r="G28" s="65"/>
      <c r="H28" s="65"/>
      <c r="I28" s="66"/>
      <c r="J28" s="67">
        <v>13</v>
      </c>
      <c r="K28" s="5" t="s">
        <v>253</v>
      </c>
      <c r="L28" s="5" t="s">
        <v>254</v>
      </c>
      <c r="M28" s="5"/>
      <c r="N28" s="5"/>
      <c r="O28" s="68">
        <f>D28</f>
        <v>2.6</v>
      </c>
      <c r="P28" s="69">
        <f>D28</f>
        <v>2.6</v>
      </c>
      <c r="Q28" s="69">
        <f>D28</f>
        <v>2.6</v>
      </c>
      <c r="R28" s="68">
        <f>IF(V28&gt;3.75,3.75,V28)</f>
        <v>0</v>
      </c>
      <c r="S28" s="68">
        <f>IF(W28&gt;3.75,3.75,W28)</f>
        <v>0</v>
      </c>
      <c r="T28" s="70"/>
      <c r="U28" s="70"/>
      <c r="V28" s="58">
        <f>ROUND(E28*CD28,2)</f>
        <v>0</v>
      </c>
      <c r="W28" s="58">
        <f>ROUND(F28*EK28,2)</f>
        <v>0</v>
      </c>
      <c r="X28" s="56">
        <f>IF(G28="","",G28)</f>
      </c>
      <c r="Y28" s="47">
        <f>IF(LEN(X28)-LEN(SUBSTITUTE(X28,"b",))=0,0,1.05)</f>
        <v>0</v>
      </c>
      <c r="Z28" s="47">
        <f>IF(LEN(X28)-LEN(SUBSTITUTE(X28,"f",))=0,0,1.1)</f>
        <v>0</v>
      </c>
      <c r="AA28" s="47">
        <f>IF(LEN(X28)-LEN(SUBSTITUTE(X28,"H",))=0,0,0)</f>
        <v>0</v>
      </c>
      <c r="AB28" s="47">
        <f>IF(LEN(X28)-LEN(SUBSTITUTE(X28,"dF",))=0,0,0.36)</f>
        <v>0</v>
      </c>
      <c r="AC28" s="47">
        <f>IF(LEN(X28)-LEN(SUBSTITUTE(X28,"tF",))=0,0,0.53)</f>
        <v>0</v>
      </c>
      <c r="AD28" s="56">
        <f>IF(AB28+AC28=0,1,0)</f>
        <v>1</v>
      </c>
      <c r="AE28" s="47">
        <f>IF(LEN(X28)-LEN(SUBSTITUTE(X28,"F",))=0,0,0.19*AD28)</f>
        <v>0</v>
      </c>
      <c r="AF28" s="47">
        <f>(LEN(X28)-LEN(SUBSTITUTE(X28,"l",)))*1.09</f>
        <v>0</v>
      </c>
      <c r="AG28" s="47">
        <f>SUM(Y28:AC28,AE28,AF28)</f>
        <v>0</v>
      </c>
      <c r="AH28" s="71">
        <f>IF(LEN(X28)-LEN(SUBSTITUTE(X28,"o",))&gt;0,0,1)</f>
        <v>1</v>
      </c>
      <c r="AI28" s="47">
        <f>IF(LEN(X28)-LEN(SUBSTITUTE(X28,"3",))=0,0,1.05)</f>
        <v>0</v>
      </c>
      <c r="AJ28" s="47">
        <f>IF(LEN(X28)-LEN(SUBSTITUTE(X28,"5",))=0,0,1.2)</f>
        <v>0</v>
      </c>
      <c r="AK28" s="47">
        <f>IF(LEN(X28)-LEN(SUBSTITUTE(X28,"7",))=0,0,1.28)</f>
        <v>0</v>
      </c>
      <c r="AL28" s="47">
        <f>IF(LEN(X28)-LEN(SUBSTITUTE(X28,"9",))=0,0,1.37)</f>
        <v>0</v>
      </c>
      <c r="AM28" s="47">
        <f>IF(LEN(X28)-LEN(SUBSTITUTE(X28,"10",))=0,0,1.45)</f>
        <v>0</v>
      </c>
      <c r="AN28" s="47">
        <f>SUM(AI28:AM28)*AH28</f>
        <v>0</v>
      </c>
      <c r="AO28" s="71">
        <f>IF(LEN(X28)-LEN(SUBSTITUTE(X28,"o",))&gt;0,1,0)</f>
        <v>0</v>
      </c>
      <c r="AP28" s="47">
        <f>IF(LEN(X28)-LEN(SUBSTITUTE(X28,"3o",))=0,0,1.07)</f>
        <v>0</v>
      </c>
      <c r="AQ28" s="47">
        <f>IF(LEN(X28)-LEN(SUBSTITUTE(X28,"5o",))=0,0,1.16)</f>
        <v>0</v>
      </c>
      <c r="AR28" s="47">
        <f>IF(LEN(X28)-LEN(SUBSTITUTE(X28,"7o",))=0,0,1.24)</f>
        <v>0</v>
      </c>
      <c r="AS28" s="47">
        <f>IF(LEN(X28)-LEN(SUBSTITUTE(X28,"9o",))=0,0,1.33)</f>
        <v>0</v>
      </c>
      <c r="AT28" s="47">
        <f>IF(LEN(X28)-LEN(SUBSTITUTE(X28,"10o",))=0,0,1.41)</f>
        <v>0</v>
      </c>
      <c r="AU28" s="47">
        <f>IF(LEN(X28)-LEN(SUBSTITUTE(X28,"A",))=0,0,0)</f>
        <v>0</v>
      </c>
      <c r="AV28" s="47">
        <f>IF(LEN(X28)-LEN(SUBSTITUTE(X28,"B",))=0,0,0.04)</f>
        <v>0</v>
      </c>
      <c r="AW28" s="47">
        <f>IF(LEN(X28)-LEN(SUBSTITUTE(X28,"C",))=0,0,0.08)</f>
        <v>0</v>
      </c>
      <c r="AX28" s="47">
        <f>SUM(AP28:AW28)*AO28</f>
        <v>0</v>
      </c>
      <c r="AY28" s="47">
        <f>IF(LEN(X28)-LEN(SUBSTITUTE(X28,"p",))&lt;2,0,(LEN(X28)-LEN(SUBSTITUTE(X28,"p",))-1)*0.03)</f>
        <v>0</v>
      </c>
      <c r="AZ28" s="47">
        <f>IF(LEN(X28)-LEN(SUBSTITUTE(X28,"g",))=0,0,0.03)</f>
        <v>0</v>
      </c>
      <c r="BA28" s="47">
        <f>IF(LEN(X28)-LEN(SUBSTITUTE(X28,"G",))=0,0,0.08)</f>
        <v>0</v>
      </c>
      <c r="BB28" s="47">
        <f>(LEN(X28)-LEN(SUBSTITUTE(X28,"-",)))*0.09</f>
        <v>0</v>
      </c>
      <c r="BC28" s="47">
        <f>SUM(AY28:BB28)</f>
        <v>0</v>
      </c>
      <c r="BD28" s="60">
        <f>LEN(X28)-LEN(SUBSTITUTE(X28,"T",))</f>
        <v>0</v>
      </c>
      <c r="BE28" s="60">
        <f>LEN(X28)-LEN(SUBSTITUTE(X28,"Z",))</f>
        <v>0</v>
      </c>
      <c r="BF28" s="60">
        <f>LEN(X28)-LEN(SUBSTITUTE(X28,"S",))</f>
        <v>0</v>
      </c>
      <c r="BG28" s="60">
        <f>LEN(X28)-LEN(SUBSTITUTE(X28,"Y",))</f>
        <v>0</v>
      </c>
      <c r="BH28" s="60">
        <f>LEN(X28)-LEN(SUBSTITUTE(X28,"X",))</f>
        <v>0</v>
      </c>
      <c r="BI28" s="60">
        <f>LEN(X28)-LEN(SUBSTITUTE(X28,"M",))</f>
        <v>0</v>
      </c>
      <c r="BJ28" s="60">
        <f>LEN(X28)-LEN(SUBSTITUTE(X28,"K",))</f>
        <v>0</v>
      </c>
      <c r="BK28" s="60">
        <f>LEN(X28)-LEN(SUBSTITUTE(X28,"D",))</f>
        <v>0</v>
      </c>
      <c r="BL28" s="60">
        <f>SUM(BD28:BK28)</f>
        <v>0</v>
      </c>
      <c r="BM28" s="60">
        <f>IF(BL28=0,0,1)</f>
        <v>0</v>
      </c>
      <c r="BN28" s="47">
        <f>IF(BL28=1,0.6,0)</f>
        <v>0</v>
      </c>
      <c r="BO28" s="47">
        <f>IF(BL28=2,0.81,0)</f>
        <v>0</v>
      </c>
      <c r="BP28" s="47">
        <f>IF(BL28=3,1.01,0)</f>
        <v>0</v>
      </c>
      <c r="BQ28" s="47">
        <f>IF(BL28=4,1.15,0)</f>
        <v>0</v>
      </c>
      <c r="BR28" s="47">
        <f>IF(BL28=5,1.25,0)</f>
        <v>0</v>
      </c>
      <c r="BS28" s="47">
        <f>SUM(BN28:BR28)*BM28</f>
        <v>0</v>
      </c>
      <c r="BT28" s="47">
        <f>(LEN(X28)-LEN(SUBSTITUTE(X28,"T",)))*-0.03</f>
        <v>0</v>
      </c>
      <c r="BU28" s="47">
        <f>(LEN(X28)-LEN(SUBSTITUTE(X28,"Z",)))*0</f>
        <v>0</v>
      </c>
      <c r="BV28" s="47">
        <f>(LEN(X28)-LEN(SUBSTITUTE(X28,"S",)))*0.01</f>
        <v>0</v>
      </c>
      <c r="BW28" s="47">
        <f>(LEN(X28)-LEN(SUBSTITUTE(X28,"Y",)))*0.01</f>
        <v>0</v>
      </c>
      <c r="BX28" s="47">
        <f>(LEN(X28)-LEN(SUBSTITUTE(X28,"X",)))*0.01</f>
        <v>0</v>
      </c>
      <c r="BY28" s="47">
        <f>(LEN(X28)-LEN(SUBSTITUTE(X28,"M",)))*0.01</f>
        <v>0</v>
      </c>
      <c r="BZ28" s="47">
        <f>(LEN(X28)-LEN(SUBSTITUTE(X28,"K",)))*0.02</f>
        <v>0</v>
      </c>
      <c r="CA28" s="47">
        <f>(LEN(X28)-LEN(SUBSTITUTE(X28,"D",)))*0.02</f>
        <v>0</v>
      </c>
      <c r="CB28" s="47">
        <f>SUM(BT28:CA28)</f>
        <v>0</v>
      </c>
      <c r="CC28" s="47">
        <f>IF(A28=1,0.15,0)</f>
        <v>0</v>
      </c>
      <c r="CD28" s="47">
        <f>SUM(AG28,AN28,AX28,BC28,BS28,CB28,CC28)</f>
        <v>0</v>
      </c>
      <c r="CE28" s="56">
        <f>IF(H28="","",H28)</f>
      </c>
      <c r="CF28" s="47">
        <f>IF(LEN(CE28)-LEN(SUBSTITUTE(CE28,"b",))=0,0,1.05)</f>
        <v>0</v>
      </c>
      <c r="CG28" s="47">
        <f>IF(LEN(CE28)-LEN(SUBSTITUTE(CE28,"f",))=0,0,1.1)</f>
        <v>0</v>
      </c>
      <c r="CH28" s="47">
        <f>IF(LEN(CE28)-LEN(SUBSTITUTE(CE28,"H",))=0,0,0)</f>
        <v>0</v>
      </c>
      <c r="CI28" s="47">
        <f>IF(LEN(CE28)-LEN(SUBSTITUTE(CE28,"dF",))=0,0,0.36)</f>
        <v>0</v>
      </c>
      <c r="CJ28" s="47">
        <f>IF(LEN(CE28)-LEN(SUBSTITUTE(CE28,"tF",))=0,0,0.53)</f>
        <v>0</v>
      </c>
      <c r="CK28" s="56">
        <f>IF(CI28+CJ28=0,1,0)</f>
        <v>1</v>
      </c>
      <c r="CL28" s="47">
        <f>IF(LEN(CE28)-LEN(SUBSTITUTE(CE28,"F",))=0,0,0.19*CK28)</f>
        <v>0</v>
      </c>
      <c r="CM28" s="47">
        <f>(LEN(CE28)-LEN(SUBSTITUTE(CE28,"l",)))*1.09</f>
        <v>0</v>
      </c>
      <c r="CN28" s="47">
        <f>SUM(CF28:CJ28,CL28,CM28)</f>
        <v>0</v>
      </c>
      <c r="CO28" s="71">
        <f>IF(LEN(CE28)-LEN(SUBSTITUTE(CE28,"o",))&gt;0,0,1)</f>
        <v>1</v>
      </c>
      <c r="CP28" s="47">
        <f>IF(LEN(CE28)-LEN(SUBSTITUTE(CE28,"3",))=0,0,1.05)</f>
        <v>0</v>
      </c>
      <c r="CQ28" s="47">
        <f>IF(LEN(CE28)-LEN(SUBSTITUTE(CE28,"5",))=0,0,1.2)</f>
        <v>0</v>
      </c>
      <c r="CR28" s="47">
        <f>IF(LEN(CE28)-LEN(SUBSTITUTE(CE28,"7",))=0,0,1.28)</f>
        <v>0</v>
      </c>
      <c r="CS28" s="47">
        <f>IF(LEN(CE28)-LEN(SUBSTITUTE(CE28,"9",))=0,0,1.37)</f>
        <v>0</v>
      </c>
      <c r="CT28" s="47">
        <f>IF(LEN(CE28)-LEN(SUBSTITUTE(CE28,"10",))=0,0,1.45)</f>
        <v>0</v>
      </c>
      <c r="CU28" s="47">
        <f>SUM(CP28:CT28)*CO28</f>
        <v>0</v>
      </c>
      <c r="CV28" s="71">
        <f>IF(LEN(CE28)-LEN(SUBSTITUTE(CE28,"o",))&gt;0,1,0)</f>
        <v>0</v>
      </c>
      <c r="CW28" s="47">
        <f>IF(LEN(CE28)-LEN(SUBSTITUTE(CE28,"3o",))=0,0,1.07)</f>
        <v>0</v>
      </c>
      <c r="CX28" s="47">
        <f>IF(LEN(CE28)-LEN(SUBSTITUTE(CE28,"5o",))=0,0,1.16)</f>
        <v>0</v>
      </c>
      <c r="CY28" s="47">
        <f>IF(LEN(CE28)-LEN(SUBSTITUTE(CE28,"7o",))=0,0,1.24)</f>
        <v>0</v>
      </c>
      <c r="CZ28" s="47">
        <f>IF(LEN(CE28)-LEN(SUBSTITUTE(CE28,"9o",))=0,0,1.33)</f>
        <v>0</v>
      </c>
      <c r="DA28" s="47">
        <f>IF(LEN(CE28)-LEN(SUBSTITUTE(CE28,"10o",))=0,0,1.41)</f>
        <v>0</v>
      </c>
      <c r="DB28" s="47">
        <f>IF(LEN(CE28)-LEN(SUBSTITUTE(CE28,"A",))=0,0,0)</f>
        <v>0</v>
      </c>
      <c r="DC28" s="47">
        <f>IF(LEN(CE28)-LEN(SUBSTITUTE(CE28,"B",))=0,0,0.04)</f>
        <v>0</v>
      </c>
      <c r="DD28" s="47">
        <f>IF(LEN(CE28)-LEN(SUBSTITUTE(CE28,"C",))=0,0,0.08)</f>
        <v>0</v>
      </c>
      <c r="DE28" s="47">
        <f>SUM(CW28:DD28)*CV28</f>
        <v>0</v>
      </c>
      <c r="DF28" s="47">
        <f>IF(LEN(CE28)-LEN(SUBSTITUTE(CE28,"p",))&lt;2,0,(LEN(CE28)-LEN(SUBSTITUTE(CE28,"p",))-1)*0.03)</f>
        <v>0</v>
      </c>
      <c r="DG28" s="47">
        <f>IF(LEN(CE28)-LEN(SUBSTITUTE(CE28,"g",))=0,0,0.03)</f>
        <v>0</v>
      </c>
      <c r="DH28" s="47">
        <f>IF(LEN(CE28)-LEN(SUBSTITUTE(CE28,"G",))=0,0,0.08)</f>
        <v>0</v>
      </c>
      <c r="DI28" s="47">
        <f>(LEN(CE28)-LEN(SUBSTITUTE(CE28,"-",)))*0.09</f>
        <v>0</v>
      </c>
      <c r="DJ28" s="47">
        <f>SUM(DF28:DI28)</f>
        <v>0</v>
      </c>
      <c r="DK28" s="60">
        <f>LEN(CE28)-LEN(SUBSTITUTE(CE28,"T",))</f>
        <v>0</v>
      </c>
      <c r="DL28" s="60">
        <f>LEN(CE28)-LEN(SUBSTITUTE(CE28,"Z",))</f>
        <v>0</v>
      </c>
      <c r="DM28" s="60">
        <f>LEN(CE28)-LEN(SUBSTITUTE(CE28,"S",))</f>
        <v>0</v>
      </c>
      <c r="DN28" s="60">
        <f>LEN(CE28)-LEN(SUBSTITUTE(CE28,"Y",))</f>
        <v>0</v>
      </c>
      <c r="DO28" s="60">
        <f>LEN(CE28)-LEN(SUBSTITUTE(CE28,"X",))</f>
        <v>0</v>
      </c>
      <c r="DP28" s="60">
        <f>LEN(CE28)-LEN(SUBSTITUTE(CE28,"M",))</f>
        <v>0</v>
      </c>
      <c r="DQ28" s="60">
        <f>LEN(CE28)-LEN(SUBSTITUTE(CE28,"K",))</f>
        <v>0</v>
      </c>
      <c r="DR28" s="60">
        <f>LEN(CE28)-LEN(SUBSTITUTE(CE28,"D",))</f>
        <v>0</v>
      </c>
      <c r="DS28" s="60">
        <f>SUM(DK28:DR28)</f>
        <v>0</v>
      </c>
      <c r="DT28" s="60">
        <f>IF(DS28=0,0,1)</f>
        <v>0</v>
      </c>
      <c r="DU28" s="47">
        <f>IF(DS28=1,0.6,0)</f>
        <v>0</v>
      </c>
      <c r="DV28" s="47">
        <f>IF(DS28=2,0.81,0)</f>
        <v>0</v>
      </c>
      <c r="DW28" s="47">
        <f>IF(DS28=3,1.01,0)</f>
        <v>0</v>
      </c>
      <c r="DX28" s="47">
        <f>IF(DS28=4,1.15,0)</f>
        <v>0</v>
      </c>
      <c r="DY28" s="47">
        <f>IF(DS28=5,1.25,0)</f>
        <v>0</v>
      </c>
      <c r="DZ28" s="47">
        <f>SUM(DU28:DY28)*DT28</f>
        <v>0</v>
      </c>
      <c r="EA28" s="47">
        <f>(LEN(CE28)-LEN(SUBSTITUTE(CE28,"T",)))*-0.03</f>
        <v>0</v>
      </c>
      <c r="EB28" s="47">
        <f>(LEN(CE28)-LEN(SUBSTITUTE(CE28,"Z",)))*0</f>
        <v>0</v>
      </c>
      <c r="EC28" s="47">
        <f>(LEN(CE28)-LEN(SUBSTITUTE(CE28,"S",)))*0.01</f>
        <v>0</v>
      </c>
      <c r="ED28" s="47">
        <f>(LEN(CE28)-LEN(SUBSTITUTE(CE28,"Y",)))*0.01</f>
        <v>0</v>
      </c>
      <c r="EE28" s="47">
        <f>(LEN(CE28)-LEN(SUBSTITUTE(CE28,"X",)))*0.01</f>
        <v>0</v>
      </c>
      <c r="EF28" s="47">
        <f>(LEN(CE28)-LEN(SUBSTITUTE(CE28,"M",)))*0.01</f>
        <v>0</v>
      </c>
      <c r="EG28" s="47">
        <f>(LEN(CE28)-LEN(SUBSTITUTE(CE28,"K",)))*0.02</f>
        <v>0</v>
      </c>
      <c r="EH28" s="47">
        <f>(LEN(CE28)-LEN(SUBSTITUTE(CE28,"D",)))*0.02</f>
        <v>0</v>
      </c>
      <c r="EI28" s="47">
        <f>SUM(EA28:EH28)</f>
        <v>0</v>
      </c>
      <c r="EJ28" s="47">
        <f>IF(A28=1,0.15,0)</f>
        <v>0</v>
      </c>
      <c r="EK28" s="47">
        <f>SUM(CN28,CU28,DE28,DJ28,DZ28,EI28,EJ28)</f>
        <v>0</v>
      </c>
      <c r="EL28" s="68">
        <f>C28</f>
        <v>39.27</v>
      </c>
      <c r="EM28" s="68">
        <f>SUM(O28:Q28)+R28+S28</f>
        <v>7.800000000000001</v>
      </c>
      <c r="EN28" s="58">
        <f>ROUND(18-(12*C28)/B28,2)</f>
        <v>-8.93</v>
      </c>
      <c r="EO28" s="68">
        <f>IF(EN28&gt;7.5,7.5,IF(EN28&lt;0,0,EN28))</f>
        <v>0</v>
      </c>
      <c r="EP28" s="68">
        <f>SUM(EM28,EO28)</f>
        <v>7.800000000000001</v>
      </c>
    </row>
    <row r="29" spans="1:146" ht="13.5" customHeight="1">
      <c r="A29" s="61"/>
      <c r="B29" s="62">
        <v>17.5</v>
      </c>
      <c r="C29" s="63">
        <v>36.52</v>
      </c>
      <c r="D29" s="64">
        <v>2</v>
      </c>
      <c r="E29" s="64">
        <v>1.1</v>
      </c>
      <c r="F29" s="64">
        <v>0.9</v>
      </c>
      <c r="G29" s="65" t="s">
        <v>107</v>
      </c>
      <c r="H29" s="65" t="s">
        <v>107</v>
      </c>
      <c r="I29" s="66"/>
      <c r="J29" s="67">
        <v>14</v>
      </c>
      <c r="K29" s="5" t="s">
        <v>255</v>
      </c>
      <c r="L29" s="5" t="s">
        <v>256</v>
      </c>
      <c r="M29" s="5"/>
      <c r="N29" s="5"/>
      <c r="O29" s="68">
        <f>D29</f>
        <v>2</v>
      </c>
      <c r="P29" s="69">
        <f>D29</f>
        <v>2</v>
      </c>
      <c r="Q29" s="69">
        <f>D29</f>
        <v>2</v>
      </c>
      <c r="R29" s="68">
        <f>IF(V29&gt;3.75,3.75,V29)</f>
        <v>0.67</v>
      </c>
      <c r="S29" s="68">
        <f>IF(W29&gt;3.75,3.75,W29)</f>
        <v>0.55</v>
      </c>
      <c r="T29" s="70" t="str">
        <f>G29</f>
        <v>S</v>
      </c>
      <c r="U29" s="70" t="str">
        <f>H29</f>
        <v>S</v>
      </c>
      <c r="V29" s="58">
        <f>ROUND(E29*CD29,2)</f>
        <v>0.67</v>
      </c>
      <c r="W29" s="58">
        <f>ROUND(F29*EK29,2)</f>
        <v>0.55</v>
      </c>
      <c r="X29" s="56" t="str">
        <f>IF(G29="","",G29)</f>
        <v>S</v>
      </c>
      <c r="Y29" s="47">
        <f>IF(LEN(X29)-LEN(SUBSTITUTE(X29,"b",))=0,0,1.05)</f>
        <v>0</v>
      </c>
      <c r="Z29" s="47">
        <f>IF(LEN(X29)-LEN(SUBSTITUTE(X29,"f",))=0,0,1.1)</f>
        <v>0</v>
      </c>
      <c r="AA29" s="47">
        <f>IF(LEN(X29)-LEN(SUBSTITUTE(X29,"H",))=0,0,0)</f>
        <v>0</v>
      </c>
      <c r="AB29" s="47">
        <f>IF(LEN(X29)-LEN(SUBSTITUTE(X29,"dF",))=0,0,0.36)</f>
        <v>0</v>
      </c>
      <c r="AC29" s="47">
        <f>IF(LEN(X29)-LEN(SUBSTITUTE(X29,"tF",))=0,0,0.53)</f>
        <v>0</v>
      </c>
      <c r="AD29" s="56">
        <f>IF(AB29+AC29=0,1,0)</f>
        <v>1</v>
      </c>
      <c r="AE29" s="47">
        <f>IF(LEN(X29)-LEN(SUBSTITUTE(X29,"F",))=0,0,0.19*AD29)</f>
        <v>0</v>
      </c>
      <c r="AF29" s="47">
        <f>(LEN(X29)-LEN(SUBSTITUTE(X29,"l",)))*1.09</f>
        <v>0</v>
      </c>
      <c r="AG29" s="47">
        <f>SUM(Y29:AC29,AE29,AF29)</f>
        <v>0</v>
      </c>
      <c r="AH29" s="71">
        <f>IF(LEN(X29)-LEN(SUBSTITUTE(X29,"o",))&gt;0,0,1)</f>
        <v>1</v>
      </c>
      <c r="AI29" s="47">
        <f>IF(LEN(X29)-LEN(SUBSTITUTE(X29,"3",))=0,0,1.05)</f>
        <v>0</v>
      </c>
      <c r="AJ29" s="47">
        <f>IF(LEN(X29)-LEN(SUBSTITUTE(X29,"5",))=0,0,1.2)</f>
        <v>0</v>
      </c>
      <c r="AK29" s="47">
        <f>IF(LEN(X29)-LEN(SUBSTITUTE(X29,"7",))=0,0,1.28)</f>
        <v>0</v>
      </c>
      <c r="AL29" s="47">
        <f>IF(LEN(X29)-LEN(SUBSTITUTE(X29,"9",))=0,0,1.37)</f>
        <v>0</v>
      </c>
      <c r="AM29" s="47">
        <f>IF(LEN(X29)-LEN(SUBSTITUTE(X29,"10",))=0,0,1.45)</f>
        <v>0</v>
      </c>
      <c r="AN29" s="47">
        <f>SUM(AI29:AM29)*AH29</f>
        <v>0</v>
      </c>
      <c r="AO29" s="71">
        <f>IF(LEN(X29)-LEN(SUBSTITUTE(X29,"o",))&gt;0,1,0)</f>
        <v>0</v>
      </c>
      <c r="AP29" s="47">
        <f>IF(LEN(X29)-LEN(SUBSTITUTE(X29,"3o",))=0,0,1.07)</f>
        <v>0</v>
      </c>
      <c r="AQ29" s="47">
        <f>IF(LEN(X29)-LEN(SUBSTITUTE(X29,"5o",))=0,0,1.16)</f>
        <v>0</v>
      </c>
      <c r="AR29" s="47">
        <f>IF(LEN(X29)-LEN(SUBSTITUTE(X29,"7o",))=0,0,1.24)</f>
        <v>0</v>
      </c>
      <c r="AS29" s="47">
        <f>IF(LEN(X29)-LEN(SUBSTITUTE(X29,"9o",))=0,0,1.33)</f>
        <v>0</v>
      </c>
      <c r="AT29" s="47">
        <f>IF(LEN(X29)-LEN(SUBSTITUTE(X29,"10o",))=0,0,1.41)</f>
        <v>0</v>
      </c>
      <c r="AU29" s="47">
        <f>IF(LEN(X29)-LEN(SUBSTITUTE(X29,"A",))=0,0,0)</f>
        <v>0</v>
      </c>
      <c r="AV29" s="47">
        <f>IF(LEN(X29)-LEN(SUBSTITUTE(X29,"B",))=0,0,0.04)</f>
        <v>0</v>
      </c>
      <c r="AW29" s="47">
        <f>IF(LEN(X29)-LEN(SUBSTITUTE(X29,"C",))=0,0,0.08)</f>
        <v>0</v>
      </c>
      <c r="AX29" s="47">
        <f>SUM(AP29:AW29)*AO29</f>
        <v>0</v>
      </c>
      <c r="AY29" s="47">
        <f>IF(LEN(X29)-LEN(SUBSTITUTE(X29,"p",))&lt;2,0,(LEN(X29)-LEN(SUBSTITUTE(X29,"p",))-1)*0.03)</f>
        <v>0</v>
      </c>
      <c r="AZ29" s="47">
        <f>IF(LEN(X29)-LEN(SUBSTITUTE(X29,"g",))=0,0,0.03)</f>
        <v>0</v>
      </c>
      <c r="BA29" s="47">
        <f>IF(LEN(X29)-LEN(SUBSTITUTE(X29,"G",))=0,0,0.08)</f>
        <v>0</v>
      </c>
      <c r="BB29" s="47">
        <f>(LEN(X29)-LEN(SUBSTITUTE(X29,"-",)))*0.09</f>
        <v>0</v>
      </c>
      <c r="BC29" s="47">
        <f>SUM(AY29:BB29)</f>
        <v>0</v>
      </c>
      <c r="BD29" s="60">
        <f>LEN(X29)-LEN(SUBSTITUTE(X29,"T",))</f>
        <v>0</v>
      </c>
      <c r="BE29" s="60">
        <f>LEN(X29)-LEN(SUBSTITUTE(X29,"Z",))</f>
        <v>0</v>
      </c>
      <c r="BF29" s="60">
        <f>LEN(X29)-LEN(SUBSTITUTE(X29,"S",))</f>
        <v>1</v>
      </c>
      <c r="BG29" s="60">
        <f>LEN(X29)-LEN(SUBSTITUTE(X29,"Y",))</f>
        <v>0</v>
      </c>
      <c r="BH29" s="60">
        <f>LEN(X29)-LEN(SUBSTITUTE(X29,"X",))</f>
        <v>0</v>
      </c>
      <c r="BI29" s="60">
        <f>LEN(X29)-LEN(SUBSTITUTE(X29,"M",))</f>
        <v>0</v>
      </c>
      <c r="BJ29" s="60">
        <f>LEN(X29)-LEN(SUBSTITUTE(X29,"K",))</f>
        <v>0</v>
      </c>
      <c r="BK29" s="60">
        <f>LEN(X29)-LEN(SUBSTITUTE(X29,"D",))</f>
        <v>0</v>
      </c>
      <c r="BL29" s="60">
        <f>SUM(BD29:BK29)</f>
        <v>1</v>
      </c>
      <c r="BM29" s="60">
        <f>IF(BL29=0,0,1)</f>
        <v>1</v>
      </c>
      <c r="BN29" s="47">
        <f>IF(BL29=1,0.6,0)</f>
        <v>0.6</v>
      </c>
      <c r="BO29" s="47">
        <f>IF(BL29=2,0.81,0)</f>
        <v>0</v>
      </c>
      <c r="BP29" s="47">
        <f>IF(BL29=3,1.01,0)</f>
        <v>0</v>
      </c>
      <c r="BQ29" s="47">
        <f>IF(BL29=4,1.15,0)</f>
        <v>0</v>
      </c>
      <c r="BR29" s="47">
        <f>IF(BL29=5,1.25,0)</f>
        <v>0</v>
      </c>
      <c r="BS29" s="47">
        <f>SUM(BN29:BR29)*BM29</f>
        <v>0.6</v>
      </c>
      <c r="BT29" s="47">
        <f>(LEN(X29)-LEN(SUBSTITUTE(X29,"T",)))*-0.03</f>
        <v>0</v>
      </c>
      <c r="BU29" s="47">
        <f>(LEN(X29)-LEN(SUBSTITUTE(X29,"Z",)))*0</f>
        <v>0</v>
      </c>
      <c r="BV29" s="47">
        <f>(LEN(X29)-LEN(SUBSTITUTE(X29,"S",)))*0.01</f>
        <v>0.01</v>
      </c>
      <c r="BW29" s="47">
        <f>(LEN(X29)-LEN(SUBSTITUTE(X29,"Y",)))*0.01</f>
        <v>0</v>
      </c>
      <c r="BX29" s="47">
        <f>(LEN(X29)-LEN(SUBSTITUTE(X29,"X",)))*0.01</f>
        <v>0</v>
      </c>
      <c r="BY29" s="47">
        <f>(LEN(X29)-LEN(SUBSTITUTE(X29,"M",)))*0.01</f>
        <v>0</v>
      </c>
      <c r="BZ29" s="47">
        <f>(LEN(X29)-LEN(SUBSTITUTE(X29,"K",)))*0.02</f>
        <v>0</v>
      </c>
      <c r="CA29" s="47">
        <f>(LEN(X29)-LEN(SUBSTITUTE(X29,"D",)))*0.02</f>
        <v>0</v>
      </c>
      <c r="CB29" s="47">
        <f>SUM(BT29:CA29)</f>
        <v>0.01</v>
      </c>
      <c r="CC29" s="47">
        <f>IF(A29=1,0.15,0)</f>
        <v>0</v>
      </c>
      <c r="CD29" s="47">
        <f>SUM(AG29,AN29,AX29,BC29,BS29,CB29,CC29)</f>
        <v>0.61</v>
      </c>
      <c r="CE29" s="56" t="str">
        <f>IF(H29="","",H29)</f>
        <v>S</v>
      </c>
      <c r="CF29" s="47">
        <f>IF(LEN(CE29)-LEN(SUBSTITUTE(CE29,"b",))=0,0,1.05)</f>
        <v>0</v>
      </c>
      <c r="CG29" s="47">
        <f>IF(LEN(CE29)-LEN(SUBSTITUTE(CE29,"f",))=0,0,1.1)</f>
        <v>0</v>
      </c>
      <c r="CH29" s="47">
        <f>IF(LEN(CE29)-LEN(SUBSTITUTE(CE29,"H",))=0,0,0)</f>
        <v>0</v>
      </c>
      <c r="CI29" s="47">
        <f>IF(LEN(CE29)-LEN(SUBSTITUTE(CE29,"dF",))=0,0,0.36)</f>
        <v>0</v>
      </c>
      <c r="CJ29" s="47">
        <f>IF(LEN(CE29)-LEN(SUBSTITUTE(CE29,"tF",))=0,0,0.53)</f>
        <v>0</v>
      </c>
      <c r="CK29" s="56">
        <f>IF(CI29+CJ29=0,1,0)</f>
        <v>1</v>
      </c>
      <c r="CL29" s="47">
        <f>IF(LEN(CE29)-LEN(SUBSTITUTE(CE29,"F",))=0,0,0.19*CK29)</f>
        <v>0</v>
      </c>
      <c r="CM29" s="47">
        <f>(LEN(CE29)-LEN(SUBSTITUTE(CE29,"l",)))*1.09</f>
        <v>0</v>
      </c>
      <c r="CN29" s="47">
        <f>SUM(CF29:CJ29,CL29,CM29)</f>
        <v>0</v>
      </c>
      <c r="CO29" s="71">
        <f>IF(LEN(CE29)-LEN(SUBSTITUTE(CE29,"o",))&gt;0,0,1)</f>
        <v>1</v>
      </c>
      <c r="CP29" s="47">
        <f>IF(LEN(CE29)-LEN(SUBSTITUTE(CE29,"3",))=0,0,1.05)</f>
        <v>0</v>
      </c>
      <c r="CQ29" s="47">
        <f>IF(LEN(CE29)-LEN(SUBSTITUTE(CE29,"5",))=0,0,1.2)</f>
        <v>0</v>
      </c>
      <c r="CR29" s="47">
        <f>IF(LEN(CE29)-LEN(SUBSTITUTE(CE29,"7",))=0,0,1.28)</f>
        <v>0</v>
      </c>
      <c r="CS29" s="47">
        <f>IF(LEN(CE29)-LEN(SUBSTITUTE(CE29,"9",))=0,0,1.37)</f>
        <v>0</v>
      </c>
      <c r="CT29" s="47">
        <f>IF(LEN(CE29)-LEN(SUBSTITUTE(CE29,"10",))=0,0,1.45)</f>
        <v>0</v>
      </c>
      <c r="CU29" s="47">
        <f>SUM(CP29:CT29)*CO29</f>
        <v>0</v>
      </c>
      <c r="CV29" s="71">
        <f>IF(LEN(CE29)-LEN(SUBSTITUTE(CE29,"o",))&gt;0,1,0)</f>
        <v>0</v>
      </c>
      <c r="CW29" s="47">
        <f>IF(LEN(CE29)-LEN(SUBSTITUTE(CE29,"3o",))=0,0,1.07)</f>
        <v>0</v>
      </c>
      <c r="CX29" s="47">
        <f>IF(LEN(CE29)-LEN(SUBSTITUTE(CE29,"5o",))=0,0,1.16)</f>
        <v>0</v>
      </c>
      <c r="CY29" s="47">
        <f>IF(LEN(CE29)-LEN(SUBSTITUTE(CE29,"7o",))=0,0,1.24)</f>
        <v>0</v>
      </c>
      <c r="CZ29" s="47">
        <f>IF(LEN(CE29)-LEN(SUBSTITUTE(CE29,"9o",))=0,0,1.33)</f>
        <v>0</v>
      </c>
      <c r="DA29" s="47">
        <f>IF(LEN(CE29)-LEN(SUBSTITUTE(CE29,"10o",))=0,0,1.41)</f>
        <v>0</v>
      </c>
      <c r="DB29" s="47">
        <f>IF(LEN(CE29)-LEN(SUBSTITUTE(CE29,"A",))=0,0,0)</f>
        <v>0</v>
      </c>
      <c r="DC29" s="47">
        <f>IF(LEN(CE29)-LEN(SUBSTITUTE(CE29,"B",))=0,0,0.04)</f>
        <v>0</v>
      </c>
      <c r="DD29" s="47">
        <f>IF(LEN(CE29)-LEN(SUBSTITUTE(CE29,"C",))=0,0,0.08)</f>
        <v>0</v>
      </c>
      <c r="DE29" s="47">
        <f>SUM(CW29:DD29)*CV29</f>
        <v>0</v>
      </c>
      <c r="DF29" s="47">
        <f>IF(LEN(CE29)-LEN(SUBSTITUTE(CE29,"p",))&lt;2,0,(LEN(CE29)-LEN(SUBSTITUTE(CE29,"p",))-1)*0.03)</f>
        <v>0</v>
      </c>
      <c r="DG29" s="47">
        <f>IF(LEN(CE29)-LEN(SUBSTITUTE(CE29,"g",))=0,0,0.03)</f>
        <v>0</v>
      </c>
      <c r="DH29" s="47">
        <f>IF(LEN(CE29)-LEN(SUBSTITUTE(CE29,"G",))=0,0,0.08)</f>
        <v>0</v>
      </c>
      <c r="DI29" s="47">
        <f>(LEN(CE29)-LEN(SUBSTITUTE(CE29,"-",)))*0.09</f>
        <v>0</v>
      </c>
      <c r="DJ29" s="47">
        <f>SUM(DF29:DI29)</f>
        <v>0</v>
      </c>
      <c r="DK29" s="60">
        <f>LEN(CE29)-LEN(SUBSTITUTE(CE29,"T",))</f>
        <v>0</v>
      </c>
      <c r="DL29" s="60">
        <f>LEN(CE29)-LEN(SUBSTITUTE(CE29,"Z",))</f>
        <v>0</v>
      </c>
      <c r="DM29" s="60">
        <f>LEN(CE29)-LEN(SUBSTITUTE(CE29,"S",))</f>
        <v>1</v>
      </c>
      <c r="DN29" s="60">
        <f>LEN(CE29)-LEN(SUBSTITUTE(CE29,"Y",))</f>
        <v>0</v>
      </c>
      <c r="DO29" s="60">
        <f>LEN(CE29)-LEN(SUBSTITUTE(CE29,"X",))</f>
        <v>0</v>
      </c>
      <c r="DP29" s="60">
        <f>LEN(CE29)-LEN(SUBSTITUTE(CE29,"M",))</f>
        <v>0</v>
      </c>
      <c r="DQ29" s="60">
        <f>LEN(CE29)-LEN(SUBSTITUTE(CE29,"K",))</f>
        <v>0</v>
      </c>
      <c r="DR29" s="60">
        <f>LEN(CE29)-LEN(SUBSTITUTE(CE29,"D",))</f>
        <v>0</v>
      </c>
      <c r="DS29" s="60">
        <f>SUM(DK29:DR29)</f>
        <v>1</v>
      </c>
      <c r="DT29" s="60">
        <f>IF(DS29=0,0,1)</f>
        <v>1</v>
      </c>
      <c r="DU29" s="47">
        <f>IF(DS29=1,0.6,0)</f>
        <v>0.6</v>
      </c>
      <c r="DV29" s="47">
        <f>IF(DS29=2,0.81,0)</f>
        <v>0</v>
      </c>
      <c r="DW29" s="47">
        <f>IF(DS29=3,1.01,0)</f>
        <v>0</v>
      </c>
      <c r="DX29" s="47">
        <f>IF(DS29=4,1.15,0)</f>
        <v>0</v>
      </c>
      <c r="DY29" s="47">
        <f>IF(DS29=5,1.25,0)</f>
        <v>0</v>
      </c>
      <c r="DZ29" s="47">
        <f>SUM(DU29:DY29)*DT29</f>
        <v>0.6</v>
      </c>
      <c r="EA29" s="47">
        <f>(LEN(CE29)-LEN(SUBSTITUTE(CE29,"T",)))*-0.03</f>
        <v>0</v>
      </c>
      <c r="EB29" s="47">
        <f>(LEN(CE29)-LEN(SUBSTITUTE(CE29,"Z",)))*0</f>
        <v>0</v>
      </c>
      <c r="EC29" s="47">
        <f>(LEN(CE29)-LEN(SUBSTITUTE(CE29,"S",)))*0.01</f>
        <v>0.01</v>
      </c>
      <c r="ED29" s="47">
        <f>(LEN(CE29)-LEN(SUBSTITUTE(CE29,"Y",)))*0.01</f>
        <v>0</v>
      </c>
      <c r="EE29" s="47">
        <f>(LEN(CE29)-LEN(SUBSTITUTE(CE29,"X",)))*0.01</f>
        <v>0</v>
      </c>
      <c r="EF29" s="47">
        <f>(LEN(CE29)-LEN(SUBSTITUTE(CE29,"M",)))*0.01</f>
        <v>0</v>
      </c>
      <c r="EG29" s="47">
        <f>(LEN(CE29)-LEN(SUBSTITUTE(CE29,"K",)))*0.02</f>
        <v>0</v>
      </c>
      <c r="EH29" s="47">
        <f>(LEN(CE29)-LEN(SUBSTITUTE(CE29,"D",)))*0.02</f>
        <v>0</v>
      </c>
      <c r="EI29" s="47">
        <f>SUM(EA29:EH29)</f>
        <v>0.01</v>
      </c>
      <c r="EJ29" s="47">
        <f>IF(A29=1,0.15,0)</f>
        <v>0</v>
      </c>
      <c r="EK29" s="47">
        <f>SUM(CN29,CU29,DE29,DJ29,DZ29,EI29,EJ29)</f>
        <v>0.61</v>
      </c>
      <c r="EL29" s="68">
        <f>C29</f>
        <v>36.52</v>
      </c>
      <c r="EM29" s="68">
        <f>SUM(O29:Q29)+R29+S29</f>
        <v>7.22</v>
      </c>
      <c r="EN29" s="58">
        <f>ROUND(18-(12*C29)/B29,2)</f>
        <v>-7.04</v>
      </c>
      <c r="EO29" s="68">
        <f>IF(EN29&gt;7.5,7.5,IF(EN29&lt;0,0,EN29))</f>
        <v>0</v>
      </c>
      <c r="EP29" s="68">
        <f>SUM(EM29,EO29)</f>
        <v>7.22</v>
      </c>
    </row>
    <row r="30" spans="1:146" ht="13.5" customHeight="1">
      <c r="A30" s="61"/>
      <c r="B30" s="62">
        <v>17.5</v>
      </c>
      <c r="C30" s="63">
        <v>39.97</v>
      </c>
      <c r="D30" s="64">
        <v>2</v>
      </c>
      <c r="E30" s="64"/>
      <c r="F30" s="64"/>
      <c r="G30" s="65"/>
      <c r="H30" s="65"/>
      <c r="I30" s="66"/>
      <c r="J30" s="67">
        <v>15</v>
      </c>
      <c r="K30" s="5" t="s">
        <v>221</v>
      </c>
      <c r="L30" s="5" t="s">
        <v>222</v>
      </c>
      <c r="M30" s="5" t="s">
        <v>129</v>
      </c>
      <c r="N30" s="5"/>
      <c r="O30" s="68">
        <f>D30</f>
        <v>2</v>
      </c>
      <c r="P30" s="69">
        <f>D30</f>
        <v>2</v>
      </c>
      <c r="Q30" s="69">
        <f>D30</f>
        <v>2</v>
      </c>
      <c r="R30" s="68">
        <f>IF(V30&gt;3.75,3.75,V30)</f>
        <v>0</v>
      </c>
      <c r="S30" s="68">
        <f>IF(W30&gt;3.75,3.75,W30)</f>
        <v>0</v>
      </c>
      <c r="T30" s="70"/>
      <c r="U30" s="70"/>
      <c r="V30" s="58">
        <f>ROUND(E30*CD30,2)</f>
        <v>0</v>
      </c>
      <c r="W30" s="58">
        <f>ROUND(F30*EK30,2)</f>
        <v>0</v>
      </c>
      <c r="X30" s="56">
        <f>IF(G30="","",G30)</f>
      </c>
      <c r="Y30" s="47">
        <f>IF(LEN(X30)-LEN(SUBSTITUTE(X30,"b",))=0,0,1.05)</f>
        <v>0</v>
      </c>
      <c r="Z30" s="47">
        <f>IF(LEN(X30)-LEN(SUBSTITUTE(X30,"f",))=0,0,1.1)</f>
        <v>0</v>
      </c>
      <c r="AA30" s="47">
        <f>IF(LEN(X30)-LEN(SUBSTITUTE(X30,"H",))=0,0,0)</f>
        <v>0</v>
      </c>
      <c r="AB30" s="47">
        <f>IF(LEN(X30)-LEN(SUBSTITUTE(X30,"dF",))=0,0,0.36)</f>
        <v>0</v>
      </c>
      <c r="AC30" s="47">
        <f>IF(LEN(X30)-LEN(SUBSTITUTE(X30,"tF",))=0,0,0.53)</f>
        <v>0</v>
      </c>
      <c r="AD30" s="56">
        <f>IF(AB30+AC30=0,1,0)</f>
        <v>1</v>
      </c>
      <c r="AE30" s="47">
        <f>IF(LEN(X30)-LEN(SUBSTITUTE(X30,"F",))=0,0,0.19*AD30)</f>
        <v>0</v>
      </c>
      <c r="AF30" s="47">
        <f>(LEN(X30)-LEN(SUBSTITUTE(X30,"l",)))*1.09</f>
        <v>0</v>
      </c>
      <c r="AG30" s="47">
        <f>SUM(Y30:AC30,AE30,AF30)</f>
        <v>0</v>
      </c>
      <c r="AH30" s="71">
        <f>IF(LEN(X30)-LEN(SUBSTITUTE(X30,"o",))&gt;0,0,1)</f>
        <v>1</v>
      </c>
      <c r="AI30" s="47">
        <f>IF(LEN(X30)-LEN(SUBSTITUTE(X30,"3",))=0,0,1.05)</f>
        <v>0</v>
      </c>
      <c r="AJ30" s="47">
        <f>IF(LEN(X30)-LEN(SUBSTITUTE(X30,"5",))=0,0,1.2)</f>
        <v>0</v>
      </c>
      <c r="AK30" s="47">
        <f>IF(LEN(X30)-LEN(SUBSTITUTE(X30,"7",))=0,0,1.28)</f>
        <v>0</v>
      </c>
      <c r="AL30" s="47">
        <f>IF(LEN(X30)-LEN(SUBSTITUTE(X30,"9",))=0,0,1.37)</f>
        <v>0</v>
      </c>
      <c r="AM30" s="47">
        <f>IF(LEN(X30)-LEN(SUBSTITUTE(X30,"10",))=0,0,1.45)</f>
        <v>0</v>
      </c>
      <c r="AN30" s="47">
        <f>SUM(AI30:AM30)*AH30</f>
        <v>0</v>
      </c>
      <c r="AO30" s="71">
        <f>IF(LEN(X30)-LEN(SUBSTITUTE(X30,"o",))&gt;0,1,0)</f>
        <v>0</v>
      </c>
      <c r="AP30" s="47">
        <f>IF(LEN(X30)-LEN(SUBSTITUTE(X30,"3o",))=0,0,1.07)</f>
        <v>0</v>
      </c>
      <c r="AQ30" s="47">
        <f>IF(LEN(X30)-LEN(SUBSTITUTE(X30,"5o",))=0,0,1.16)</f>
        <v>0</v>
      </c>
      <c r="AR30" s="47">
        <f>IF(LEN(X30)-LEN(SUBSTITUTE(X30,"7o",))=0,0,1.24)</f>
        <v>0</v>
      </c>
      <c r="AS30" s="47">
        <f>IF(LEN(X30)-LEN(SUBSTITUTE(X30,"9o",))=0,0,1.33)</f>
        <v>0</v>
      </c>
      <c r="AT30" s="47">
        <f>IF(LEN(X30)-LEN(SUBSTITUTE(X30,"10o",))=0,0,1.41)</f>
        <v>0</v>
      </c>
      <c r="AU30" s="47">
        <f>IF(LEN(X30)-LEN(SUBSTITUTE(X30,"A",))=0,0,0)</f>
        <v>0</v>
      </c>
      <c r="AV30" s="47">
        <f>IF(LEN(X30)-LEN(SUBSTITUTE(X30,"B",))=0,0,0.04)</f>
        <v>0</v>
      </c>
      <c r="AW30" s="47">
        <f>IF(LEN(X30)-LEN(SUBSTITUTE(X30,"C",))=0,0,0.08)</f>
        <v>0</v>
      </c>
      <c r="AX30" s="47">
        <f>SUM(AP30:AW30)*AO30</f>
        <v>0</v>
      </c>
      <c r="AY30" s="47">
        <f>IF(LEN(X30)-LEN(SUBSTITUTE(X30,"p",))&lt;2,0,(LEN(X30)-LEN(SUBSTITUTE(X30,"p",))-1)*0.03)</f>
        <v>0</v>
      </c>
      <c r="AZ30" s="47">
        <f>IF(LEN(X30)-LEN(SUBSTITUTE(X30,"g",))=0,0,0.03)</f>
        <v>0</v>
      </c>
      <c r="BA30" s="47">
        <f>IF(LEN(X30)-LEN(SUBSTITUTE(X30,"G",))=0,0,0.08)</f>
        <v>0</v>
      </c>
      <c r="BB30" s="47">
        <f>(LEN(X30)-LEN(SUBSTITUTE(X30,"-",)))*0.09</f>
        <v>0</v>
      </c>
      <c r="BC30" s="47">
        <f>SUM(AY30:BB30)</f>
        <v>0</v>
      </c>
      <c r="BD30" s="60">
        <f>LEN(X30)-LEN(SUBSTITUTE(X30,"T",))</f>
        <v>0</v>
      </c>
      <c r="BE30" s="60">
        <f>LEN(X30)-LEN(SUBSTITUTE(X30,"Z",))</f>
        <v>0</v>
      </c>
      <c r="BF30" s="60">
        <f>LEN(X30)-LEN(SUBSTITUTE(X30,"S",))</f>
        <v>0</v>
      </c>
      <c r="BG30" s="60">
        <f>LEN(X30)-LEN(SUBSTITUTE(X30,"Y",))</f>
        <v>0</v>
      </c>
      <c r="BH30" s="60">
        <f>LEN(X30)-LEN(SUBSTITUTE(X30,"X",))</f>
        <v>0</v>
      </c>
      <c r="BI30" s="60">
        <f>LEN(X30)-LEN(SUBSTITUTE(X30,"M",))</f>
        <v>0</v>
      </c>
      <c r="BJ30" s="60">
        <f>LEN(X30)-LEN(SUBSTITUTE(X30,"K",))</f>
        <v>0</v>
      </c>
      <c r="BK30" s="60">
        <f>LEN(X30)-LEN(SUBSTITUTE(X30,"D",))</f>
        <v>0</v>
      </c>
      <c r="BL30" s="60">
        <f>SUM(BD30:BK30)</f>
        <v>0</v>
      </c>
      <c r="BM30" s="60">
        <f>IF(BL30=0,0,1)</f>
        <v>0</v>
      </c>
      <c r="BN30" s="47">
        <f>IF(BL30=1,0.6,0)</f>
        <v>0</v>
      </c>
      <c r="BO30" s="47">
        <f>IF(BL30=2,0.81,0)</f>
        <v>0</v>
      </c>
      <c r="BP30" s="47">
        <f>IF(BL30=3,1.01,0)</f>
        <v>0</v>
      </c>
      <c r="BQ30" s="47">
        <f>IF(BL30=4,1.15,0)</f>
        <v>0</v>
      </c>
      <c r="BR30" s="47">
        <f>IF(BL30=5,1.25,0)</f>
        <v>0</v>
      </c>
      <c r="BS30" s="47">
        <f>SUM(BN30:BR30)*BM30</f>
        <v>0</v>
      </c>
      <c r="BT30" s="47">
        <f>(LEN(X30)-LEN(SUBSTITUTE(X30,"T",)))*-0.03</f>
        <v>0</v>
      </c>
      <c r="BU30" s="47">
        <f>(LEN(X30)-LEN(SUBSTITUTE(X30,"Z",)))*0</f>
        <v>0</v>
      </c>
      <c r="BV30" s="47">
        <f>(LEN(X30)-LEN(SUBSTITUTE(X30,"S",)))*0.01</f>
        <v>0</v>
      </c>
      <c r="BW30" s="47">
        <f>(LEN(X30)-LEN(SUBSTITUTE(X30,"Y",)))*0.01</f>
        <v>0</v>
      </c>
      <c r="BX30" s="47">
        <f>(LEN(X30)-LEN(SUBSTITUTE(X30,"X",)))*0.01</f>
        <v>0</v>
      </c>
      <c r="BY30" s="47">
        <f>(LEN(X30)-LEN(SUBSTITUTE(X30,"M",)))*0.01</f>
        <v>0</v>
      </c>
      <c r="BZ30" s="47">
        <f>(LEN(X30)-LEN(SUBSTITUTE(X30,"K",)))*0.02</f>
        <v>0</v>
      </c>
      <c r="CA30" s="47">
        <f>(LEN(X30)-LEN(SUBSTITUTE(X30,"D",)))*0.02</f>
        <v>0</v>
      </c>
      <c r="CB30" s="47">
        <f>SUM(BT30:CA30)</f>
        <v>0</v>
      </c>
      <c r="CC30" s="47">
        <f>IF(A30=1,0.15,0)</f>
        <v>0</v>
      </c>
      <c r="CD30" s="47">
        <f>SUM(AG30,AN30,AX30,BC30,BS30,CB30,CC30)</f>
        <v>0</v>
      </c>
      <c r="CE30" s="56">
        <f>IF(H30="","",H30)</f>
      </c>
      <c r="CF30" s="47">
        <f>IF(LEN(CE30)-LEN(SUBSTITUTE(CE30,"b",))=0,0,1.05)</f>
        <v>0</v>
      </c>
      <c r="CG30" s="47">
        <f>IF(LEN(CE30)-LEN(SUBSTITUTE(CE30,"f",))=0,0,1.1)</f>
        <v>0</v>
      </c>
      <c r="CH30" s="47">
        <f>IF(LEN(CE30)-LEN(SUBSTITUTE(CE30,"H",))=0,0,0)</f>
        <v>0</v>
      </c>
      <c r="CI30" s="47">
        <f>IF(LEN(CE30)-LEN(SUBSTITUTE(CE30,"dF",))=0,0,0.36)</f>
        <v>0</v>
      </c>
      <c r="CJ30" s="47">
        <f>IF(LEN(CE30)-LEN(SUBSTITUTE(CE30,"tF",))=0,0,0.53)</f>
        <v>0</v>
      </c>
      <c r="CK30" s="56">
        <f>IF(CI30+CJ30=0,1,0)</f>
        <v>1</v>
      </c>
      <c r="CL30" s="47">
        <f>IF(LEN(CE30)-LEN(SUBSTITUTE(CE30,"F",))=0,0,0.19*CK30)</f>
        <v>0</v>
      </c>
      <c r="CM30" s="47">
        <f>(LEN(CE30)-LEN(SUBSTITUTE(CE30,"l",)))*1.09</f>
        <v>0</v>
      </c>
      <c r="CN30" s="47">
        <f>SUM(CF30:CJ30,CL30,CM30)</f>
        <v>0</v>
      </c>
      <c r="CO30" s="71">
        <f>IF(LEN(CE30)-LEN(SUBSTITUTE(CE30,"o",))&gt;0,0,1)</f>
        <v>1</v>
      </c>
      <c r="CP30" s="47">
        <f>IF(LEN(CE30)-LEN(SUBSTITUTE(CE30,"3",))=0,0,1.05)</f>
        <v>0</v>
      </c>
      <c r="CQ30" s="47">
        <f>IF(LEN(CE30)-LEN(SUBSTITUTE(CE30,"5",))=0,0,1.2)</f>
        <v>0</v>
      </c>
      <c r="CR30" s="47">
        <f>IF(LEN(CE30)-LEN(SUBSTITUTE(CE30,"7",))=0,0,1.28)</f>
        <v>0</v>
      </c>
      <c r="CS30" s="47">
        <f>IF(LEN(CE30)-LEN(SUBSTITUTE(CE30,"9",))=0,0,1.37)</f>
        <v>0</v>
      </c>
      <c r="CT30" s="47">
        <f>IF(LEN(CE30)-LEN(SUBSTITUTE(CE30,"10",))=0,0,1.45)</f>
        <v>0</v>
      </c>
      <c r="CU30" s="47">
        <f>SUM(CP30:CT30)*CO30</f>
        <v>0</v>
      </c>
      <c r="CV30" s="71">
        <f>IF(LEN(CE30)-LEN(SUBSTITUTE(CE30,"o",))&gt;0,1,0)</f>
        <v>0</v>
      </c>
      <c r="CW30" s="47">
        <f>IF(LEN(CE30)-LEN(SUBSTITUTE(CE30,"3o",))=0,0,1.07)</f>
        <v>0</v>
      </c>
      <c r="CX30" s="47">
        <f>IF(LEN(CE30)-LEN(SUBSTITUTE(CE30,"5o",))=0,0,1.16)</f>
        <v>0</v>
      </c>
      <c r="CY30" s="47">
        <f>IF(LEN(CE30)-LEN(SUBSTITUTE(CE30,"7o",))=0,0,1.24)</f>
        <v>0</v>
      </c>
      <c r="CZ30" s="47">
        <f>IF(LEN(CE30)-LEN(SUBSTITUTE(CE30,"9o",))=0,0,1.33)</f>
        <v>0</v>
      </c>
      <c r="DA30" s="47">
        <f>IF(LEN(CE30)-LEN(SUBSTITUTE(CE30,"10o",))=0,0,1.41)</f>
        <v>0</v>
      </c>
      <c r="DB30" s="47">
        <f>IF(LEN(CE30)-LEN(SUBSTITUTE(CE30,"A",))=0,0,0)</f>
        <v>0</v>
      </c>
      <c r="DC30" s="47">
        <f>IF(LEN(CE30)-LEN(SUBSTITUTE(CE30,"B",))=0,0,0.04)</f>
        <v>0</v>
      </c>
      <c r="DD30" s="47">
        <f>IF(LEN(CE30)-LEN(SUBSTITUTE(CE30,"C",))=0,0,0.08)</f>
        <v>0</v>
      </c>
      <c r="DE30" s="47">
        <f>SUM(CW30:DD30)*CV30</f>
        <v>0</v>
      </c>
      <c r="DF30" s="47">
        <f>IF(LEN(CE30)-LEN(SUBSTITUTE(CE30,"p",))&lt;2,0,(LEN(CE30)-LEN(SUBSTITUTE(CE30,"p",))-1)*0.03)</f>
        <v>0</v>
      </c>
      <c r="DG30" s="47">
        <f>IF(LEN(CE30)-LEN(SUBSTITUTE(CE30,"g",))=0,0,0.03)</f>
        <v>0</v>
      </c>
      <c r="DH30" s="47">
        <f>IF(LEN(CE30)-LEN(SUBSTITUTE(CE30,"G",))=0,0,0.08)</f>
        <v>0</v>
      </c>
      <c r="DI30" s="47">
        <f>(LEN(CE30)-LEN(SUBSTITUTE(CE30,"-",)))*0.09</f>
        <v>0</v>
      </c>
      <c r="DJ30" s="47">
        <f>SUM(DF30:DI30)</f>
        <v>0</v>
      </c>
      <c r="DK30" s="60">
        <f>LEN(CE30)-LEN(SUBSTITUTE(CE30,"T",))</f>
        <v>0</v>
      </c>
      <c r="DL30" s="60">
        <f>LEN(CE30)-LEN(SUBSTITUTE(CE30,"Z",))</f>
        <v>0</v>
      </c>
      <c r="DM30" s="60">
        <f>LEN(CE30)-LEN(SUBSTITUTE(CE30,"S",))</f>
        <v>0</v>
      </c>
      <c r="DN30" s="60">
        <f>LEN(CE30)-LEN(SUBSTITUTE(CE30,"Y",))</f>
        <v>0</v>
      </c>
      <c r="DO30" s="60">
        <f>LEN(CE30)-LEN(SUBSTITUTE(CE30,"X",))</f>
        <v>0</v>
      </c>
      <c r="DP30" s="60">
        <f>LEN(CE30)-LEN(SUBSTITUTE(CE30,"M",))</f>
        <v>0</v>
      </c>
      <c r="DQ30" s="60">
        <f>LEN(CE30)-LEN(SUBSTITUTE(CE30,"K",))</f>
        <v>0</v>
      </c>
      <c r="DR30" s="60">
        <f>LEN(CE30)-LEN(SUBSTITUTE(CE30,"D",))</f>
        <v>0</v>
      </c>
      <c r="DS30" s="60">
        <f>SUM(DK30:DR30)</f>
        <v>0</v>
      </c>
      <c r="DT30" s="60">
        <f>IF(DS30=0,0,1)</f>
        <v>0</v>
      </c>
      <c r="DU30" s="47">
        <f>IF(DS30=1,0.6,0)</f>
        <v>0</v>
      </c>
      <c r="DV30" s="47">
        <f>IF(DS30=2,0.81,0)</f>
        <v>0</v>
      </c>
      <c r="DW30" s="47">
        <f>IF(DS30=3,1.01,0)</f>
        <v>0</v>
      </c>
      <c r="DX30" s="47">
        <f>IF(DS30=4,1.15,0)</f>
        <v>0</v>
      </c>
      <c r="DY30" s="47">
        <f>IF(DS30=5,1.25,0)</f>
        <v>0</v>
      </c>
      <c r="DZ30" s="47">
        <f>SUM(DU30:DY30)*DT30</f>
        <v>0</v>
      </c>
      <c r="EA30" s="47">
        <f>(LEN(CE30)-LEN(SUBSTITUTE(CE30,"T",)))*-0.03</f>
        <v>0</v>
      </c>
      <c r="EB30" s="47">
        <f>(LEN(CE30)-LEN(SUBSTITUTE(CE30,"Z",)))*0</f>
        <v>0</v>
      </c>
      <c r="EC30" s="47">
        <f>(LEN(CE30)-LEN(SUBSTITUTE(CE30,"S",)))*0.01</f>
        <v>0</v>
      </c>
      <c r="ED30" s="47">
        <f>(LEN(CE30)-LEN(SUBSTITUTE(CE30,"Y",)))*0.01</f>
        <v>0</v>
      </c>
      <c r="EE30" s="47">
        <f>(LEN(CE30)-LEN(SUBSTITUTE(CE30,"X",)))*0.01</f>
        <v>0</v>
      </c>
      <c r="EF30" s="47">
        <f>(LEN(CE30)-LEN(SUBSTITUTE(CE30,"M",)))*0.01</f>
        <v>0</v>
      </c>
      <c r="EG30" s="47">
        <f>(LEN(CE30)-LEN(SUBSTITUTE(CE30,"K",)))*0.02</f>
        <v>0</v>
      </c>
      <c r="EH30" s="47">
        <f>(LEN(CE30)-LEN(SUBSTITUTE(CE30,"D",)))*0.02</f>
        <v>0</v>
      </c>
      <c r="EI30" s="47">
        <f>SUM(EA30:EH30)</f>
        <v>0</v>
      </c>
      <c r="EJ30" s="47">
        <f>IF(A30=1,0.15,0)</f>
        <v>0</v>
      </c>
      <c r="EK30" s="47">
        <f>SUM(CN30,CU30,DE30,DJ30,DZ30,EI30,EJ30)</f>
        <v>0</v>
      </c>
      <c r="EL30" s="68">
        <f>C30</f>
        <v>39.97</v>
      </c>
      <c r="EM30" s="68">
        <f>SUM(O30:Q30)+R30+S30</f>
        <v>6</v>
      </c>
      <c r="EN30" s="58">
        <f>ROUND(18-(12*C30)/B30,2)</f>
        <v>-9.41</v>
      </c>
      <c r="EO30" s="68">
        <f>IF(EN30&gt;7.5,7.5,IF(EN30&lt;0,0,EN30))</f>
        <v>0</v>
      </c>
      <c r="EP30" s="68">
        <f>SUM(EM30,EO30)</f>
        <v>6</v>
      </c>
    </row>
    <row r="31" spans="1:146" ht="13.5" customHeight="1">
      <c r="A31" s="61"/>
      <c r="B31" s="62">
        <v>17.5</v>
      </c>
      <c r="C31" s="63">
        <v>30.71</v>
      </c>
      <c r="D31" s="64">
        <v>1.5</v>
      </c>
      <c r="E31" s="64">
        <v>0.9</v>
      </c>
      <c r="F31" s="64">
        <v>1.2</v>
      </c>
      <c r="G31" s="65" t="s">
        <v>107</v>
      </c>
      <c r="H31" s="65" t="s">
        <v>107</v>
      </c>
      <c r="I31" s="66"/>
      <c r="J31" s="67">
        <v>16</v>
      </c>
      <c r="K31" s="5" t="s">
        <v>205</v>
      </c>
      <c r="L31" s="5" t="s">
        <v>206</v>
      </c>
      <c r="M31" s="5" t="s">
        <v>129</v>
      </c>
      <c r="N31" s="5" t="s">
        <v>130</v>
      </c>
      <c r="O31" s="68">
        <f>D31</f>
        <v>1.5</v>
      </c>
      <c r="P31" s="69">
        <f>D31</f>
        <v>1.5</v>
      </c>
      <c r="Q31" s="69">
        <f>D31</f>
        <v>1.5</v>
      </c>
      <c r="R31" s="68">
        <f>IF(V31&gt;3.75,3.75,V31)</f>
        <v>0.55</v>
      </c>
      <c r="S31" s="68">
        <f>IF(W31&gt;3.75,3.75,W31)</f>
        <v>0.73</v>
      </c>
      <c r="T31" s="70" t="str">
        <f>G31</f>
        <v>S</v>
      </c>
      <c r="U31" s="70" t="str">
        <f>H31</f>
        <v>S</v>
      </c>
      <c r="V31" s="58">
        <f>ROUND(E31*CD31,2)</f>
        <v>0.55</v>
      </c>
      <c r="W31" s="58">
        <f>ROUND(F31*EK31,2)</f>
        <v>0.73</v>
      </c>
      <c r="X31" s="56" t="str">
        <f>IF(G31="","",G31)</f>
        <v>S</v>
      </c>
      <c r="Y31" s="47">
        <f>IF(LEN(X31)-LEN(SUBSTITUTE(X31,"b",))=0,0,1.05)</f>
        <v>0</v>
      </c>
      <c r="Z31" s="47">
        <f>IF(LEN(X31)-LEN(SUBSTITUTE(X31,"f",))=0,0,1.1)</f>
        <v>0</v>
      </c>
      <c r="AA31" s="47">
        <f>IF(LEN(X31)-LEN(SUBSTITUTE(X31,"H",))=0,0,0)</f>
        <v>0</v>
      </c>
      <c r="AB31" s="47">
        <f>IF(LEN(X31)-LEN(SUBSTITUTE(X31,"dF",))=0,0,0.36)</f>
        <v>0</v>
      </c>
      <c r="AC31" s="47">
        <f>IF(LEN(X31)-LEN(SUBSTITUTE(X31,"tF",))=0,0,0.53)</f>
        <v>0</v>
      </c>
      <c r="AD31" s="56">
        <f>IF(AB31+AC31=0,1,0)</f>
        <v>1</v>
      </c>
      <c r="AE31" s="47">
        <f>IF(LEN(X31)-LEN(SUBSTITUTE(X31,"F",))=0,0,0.19*AD31)</f>
        <v>0</v>
      </c>
      <c r="AF31" s="47">
        <f>(LEN(X31)-LEN(SUBSTITUTE(X31,"l",)))*1.09</f>
        <v>0</v>
      </c>
      <c r="AG31" s="47">
        <f>SUM(Y31:AC31,AE31,AF31)</f>
        <v>0</v>
      </c>
      <c r="AH31" s="71">
        <f>IF(LEN(X31)-LEN(SUBSTITUTE(X31,"o",))&gt;0,0,1)</f>
        <v>1</v>
      </c>
      <c r="AI31" s="47">
        <f>IF(LEN(X31)-LEN(SUBSTITUTE(X31,"3",))=0,0,1.05)</f>
        <v>0</v>
      </c>
      <c r="AJ31" s="47">
        <f>IF(LEN(X31)-LEN(SUBSTITUTE(X31,"5",))=0,0,1.2)</f>
        <v>0</v>
      </c>
      <c r="AK31" s="47">
        <f>IF(LEN(X31)-LEN(SUBSTITUTE(X31,"7",))=0,0,1.28)</f>
        <v>0</v>
      </c>
      <c r="AL31" s="47">
        <f>IF(LEN(X31)-LEN(SUBSTITUTE(X31,"9",))=0,0,1.37)</f>
        <v>0</v>
      </c>
      <c r="AM31" s="47">
        <f>IF(LEN(X31)-LEN(SUBSTITUTE(X31,"10",))=0,0,1.45)</f>
        <v>0</v>
      </c>
      <c r="AN31" s="47">
        <f>SUM(AI31:AM31)*AH31</f>
        <v>0</v>
      </c>
      <c r="AO31" s="71">
        <f>IF(LEN(X31)-LEN(SUBSTITUTE(X31,"o",))&gt;0,1,0)</f>
        <v>0</v>
      </c>
      <c r="AP31" s="47">
        <f>IF(LEN(X31)-LEN(SUBSTITUTE(X31,"3o",))=0,0,1.07)</f>
        <v>0</v>
      </c>
      <c r="AQ31" s="47">
        <f>IF(LEN(X31)-LEN(SUBSTITUTE(X31,"5o",))=0,0,1.16)</f>
        <v>0</v>
      </c>
      <c r="AR31" s="47">
        <f>IF(LEN(X31)-LEN(SUBSTITUTE(X31,"7o",))=0,0,1.24)</f>
        <v>0</v>
      </c>
      <c r="AS31" s="47">
        <f>IF(LEN(X31)-LEN(SUBSTITUTE(X31,"9o",))=0,0,1.33)</f>
        <v>0</v>
      </c>
      <c r="AT31" s="47">
        <f>IF(LEN(X31)-LEN(SUBSTITUTE(X31,"10o",))=0,0,1.41)</f>
        <v>0</v>
      </c>
      <c r="AU31" s="47">
        <f>IF(LEN(X31)-LEN(SUBSTITUTE(X31,"A",))=0,0,0)</f>
        <v>0</v>
      </c>
      <c r="AV31" s="47">
        <f>IF(LEN(X31)-LEN(SUBSTITUTE(X31,"B",))=0,0,0.04)</f>
        <v>0</v>
      </c>
      <c r="AW31" s="47">
        <f>IF(LEN(X31)-LEN(SUBSTITUTE(X31,"C",))=0,0,0.08)</f>
        <v>0</v>
      </c>
      <c r="AX31" s="47">
        <f>SUM(AP31:AW31)*AO31</f>
        <v>0</v>
      </c>
      <c r="AY31" s="47">
        <f>IF(LEN(X31)-LEN(SUBSTITUTE(X31,"p",))&lt;2,0,(LEN(X31)-LEN(SUBSTITUTE(X31,"p",))-1)*0.03)</f>
        <v>0</v>
      </c>
      <c r="AZ31" s="47">
        <f>IF(LEN(X31)-LEN(SUBSTITUTE(X31,"g",))=0,0,0.03)</f>
        <v>0</v>
      </c>
      <c r="BA31" s="47">
        <f>IF(LEN(X31)-LEN(SUBSTITUTE(X31,"G",))=0,0,0.08)</f>
        <v>0</v>
      </c>
      <c r="BB31" s="47">
        <f>(LEN(X31)-LEN(SUBSTITUTE(X31,"-",)))*0.09</f>
        <v>0</v>
      </c>
      <c r="BC31" s="47">
        <f>SUM(AY31:BB31)</f>
        <v>0</v>
      </c>
      <c r="BD31" s="60">
        <f>LEN(X31)-LEN(SUBSTITUTE(X31,"T",))</f>
        <v>0</v>
      </c>
      <c r="BE31" s="60">
        <f>LEN(X31)-LEN(SUBSTITUTE(X31,"Z",))</f>
        <v>0</v>
      </c>
      <c r="BF31" s="60">
        <f>LEN(X31)-LEN(SUBSTITUTE(X31,"S",))</f>
        <v>1</v>
      </c>
      <c r="BG31" s="60">
        <f>LEN(X31)-LEN(SUBSTITUTE(X31,"Y",))</f>
        <v>0</v>
      </c>
      <c r="BH31" s="60">
        <f>LEN(X31)-LEN(SUBSTITUTE(X31,"X",))</f>
        <v>0</v>
      </c>
      <c r="BI31" s="60">
        <f>LEN(X31)-LEN(SUBSTITUTE(X31,"M",))</f>
        <v>0</v>
      </c>
      <c r="BJ31" s="60">
        <f>LEN(X31)-LEN(SUBSTITUTE(X31,"K",))</f>
        <v>0</v>
      </c>
      <c r="BK31" s="60">
        <f>LEN(X31)-LEN(SUBSTITUTE(X31,"D",))</f>
        <v>0</v>
      </c>
      <c r="BL31" s="60">
        <f>SUM(BD31:BK31)</f>
        <v>1</v>
      </c>
      <c r="BM31" s="60">
        <f>IF(BL31=0,0,1)</f>
        <v>1</v>
      </c>
      <c r="BN31" s="47">
        <f>IF(BL31=1,0.6,0)</f>
        <v>0.6</v>
      </c>
      <c r="BO31" s="47">
        <f>IF(BL31=2,0.81,0)</f>
        <v>0</v>
      </c>
      <c r="BP31" s="47">
        <f>IF(BL31=3,1.01,0)</f>
        <v>0</v>
      </c>
      <c r="BQ31" s="47">
        <f>IF(BL31=4,1.15,0)</f>
        <v>0</v>
      </c>
      <c r="BR31" s="47">
        <f>IF(BL31=5,1.25,0)</f>
        <v>0</v>
      </c>
      <c r="BS31" s="47">
        <f>SUM(BN31:BR31)*BM31</f>
        <v>0.6</v>
      </c>
      <c r="BT31" s="47">
        <f>(LEN(X31)-LEN(SUBSTITUTE(X31,"T",)))*-0.03</f>
        <v>0</v>
      </c>
      <c r="BU31" s="47">
        <f>(LEN(X31)-LEN(SUBSTITUTE(X31,"Z",)))*0</f>
        <v>0</v>
      </c>
      <c r="BV31" s="47">
        <f>(LEN(X31)-LEN(SUBSTITUTE(X31,"S",)))*0.01</f>
        <v>0.01</v>
      </c>
      <c r="BW31" s="47">
        <f>(LEN(X31)-LEN(SUBSTITUTE(X31,"Y",)))*0.01</f>
        <v>0</v>
      </c>
      <c r="BX31" s="47">
        <f>(LEN(X31)-LEN(SUBSTITUTE(X31,"X",)))*0.01</f>
        <v>0</v>
      </c>
      <c r="BY31" s="47">
        <f>(LEN(X31)-LEN(SUBSTITUTE(X31,"M",)))*0.01</f>
        <v>0</v>
      </c>
      <c r="BZ31" s="47">
        <f>(LEN(X31)-LEN(SUBSTITUTE(X31,"K",)))*0.02</f>
        <v>0</v>
      </c>
      <c r="CA31" s="47">
        <f>(LEN(X31)-LEN(SUBSTITUTE(X31,"D",)))*0.02</f>
        <v>0</v>
      </c>
      <c r="CB31" s="47">
        <f>SUM(BT31:CA31)</f>
        <v>0.01</v>
      </c>
      <c r="CC31" s="47">
        <f>IF(A31=1,0.15,0)</f>
        <v>0</v>
      </c>
      <c r="CD31" s="47">
        <f>SUM(AG31,AN31,AX31,BC31,BS31,CB31,CC31)</f>
        <v>0.61</v>
      </c>
      <c r="CE31" s="56" t="str">
        <f>IF(H31="","",H31)</f>
        <v>S</v>
      </c>
      <c r="CF31" s="47">
        <f>IF(LEN(CE31)-LEN(SUBSTITUTE(CE31,"b",))=0,0,1.05)</f>
        <v>0</v>
      </c>
      <c r="CG31" s="47">
        <f>IF(LEN(CE31)-LEN(SUBSTITUTE(CE31,"f",))=0,0,1.1)</f>
        <v>0</v>
      </c>
      <c r="CH31" s="47">
        <f>IF(LEN(CE31)-LEN(SUBSTITUTE(CE31,"H",))=0,0,0)</f>
        <v>0</v>
      </c>
      <c r="CI31" s="47">
        <f>IF(LEN(CE31)-LEN(SUBSTITUTE(CE31,"dF",))=0,0,0.36)</f>
        <v>0</v>
      </c>
      <c r="CJ31" s="47">
        <f>IF(LEN(CE31)-LEN(SUBSTITUTE(CE31,"tF",))=0,0,0.53)</f>
        <v>0</v>
      </c>
      <c r="CK31" s="56">
        <f>IF(CI31+CJ31=0,1,0)</f>
        <v>1</v>
      </c>
      <c r="CL31" s="47">
        <f>IF(LEN(CE31)-LEN(SUBSTITUTE(CE31,"F",))=0,0,0.19*CK31)</f>
        <v>0</v>
      </c>
      <c r="CM31" s="47">
        <f>(LEN(CE31)-LEN(SUBSTITUTE(CE31,"l",)))*1.09</f>
        <v>0</v>
      </c>
      <c r="CN31" s="47">
        <f>SUM(CF31:CJ31,CL31,CM31)</f>
        <v>0</v>
      </c>
      <c r="CO31" s="71">
        <f>IF(LEN(CE31)-LEN(SUBSTITUTE(CE31,"o",))&gt;0,0,1)</f>
        <v>1</v>
      </c>
      <c r="CP31" s="47">
        <f>IF(LEN(CE31)-LEN(SUBSTITUTE(CE31,"3",))=0,0,1.05)</f>
        <v>0</v>
      </c>
      <c r="CQ31" s="47">
        <f>IF(LEN(CE31)-LEN(SUBSTITUTE(CE31,"5",))=0,0,1.2)</f>
        <v>0</v>
      </c>
      <c r="CR31" s="47">
        <f>IF(LEN(CE31)-LEN(SUBSTITUTE(CE31,"7",))=0,0,1.28)</f>
        <v>0</v>
      </c>
      <c r="CS31" s="47">
        <f>IF(LEN(CE31)-LEN(SUBSTITUTE(CE31,"9",))=0,0,1.37)</f>
        <v>0</v>
      </c>
      <c r="CT31" s="47">
        <f>IF(LEN(CE31)-LEN(SUBSTITUTE(CE31,"10",))=0,0,1.45)</f>
        <v>0</v>
      </c>
      <c r="CU31" s="47">
        <f>SUM(CP31:CT31)*CO31</f>
        <v>0</v>
      </c>
      <c r="CV31" s="71">
        <f>IF(LEN(CE31)-LEN(SUBSTITUTE(CE31,"o",))&gt;0,1,0)</f>
        <v>0</v>
      </c>
      <c r="CW31" s="47">
        <f>IF(LEN(CE31)-LEN(SUBSTITUTE(CE31,"3o",))=0,0,1.07)</f>
        <v>0</v>
      </c>
      <c r="CX31" s="47">
        <f>IF(LEN(CE31)-LEN(SUBSTITUTE(CE31,"5o",))=0,0,1.16)</f>
        <v>0</v>
      </c>
      <c r="CY31" s="47">
        <f>IF(LEN(CE31)-LEN(SUBSTITUTE(CE31,"7o",))=0,0,1.24)</f>
        <v>0</v>
      </c>
      <c r="CZ31" s="47">
        <f>IF(LEN(CE31)-LEN(SUBSTITUTE(CE31,"9o",))=0,0,1.33)</f>
        <v>0</v>
      </c>
      <c r="DA31" s="47">
        <f>IF(LEN(CE31)-LEN(SUBSTITUTE(CE31,"10o",))=0,0,1.41)</f>
        <v>0</v>
      </c>
      <c r="DB31" s="47">
        <f>IF(LEN(CE31)-LEN(SUBSTITUTE(CE31,"A",))=0,0,0)</f>
        <v>0</v>
      </c>
      <c r="DC31" s="47">
        <f>IF(LEN(CE31)-LEN(SUBSTITUTE(CE31,"B",))=0,0,0.04)</f>
        <v>0</v>
      </c>
      <c r="DD31" s="47">
        <f>IF(LEN(CE31)-LEN(SUBSTITUTE(CE31,"C",))=0,0,0.08)</f>
        <v>0</v>
      </c>
      <c r="DE31" s="47">
        <f>SUM(CW31:DD31)*CV31</f>
        <v>0</v>
      </c>
      <c r="DF31" s="47">
        <f>IF(LEN(CE31)-LEN(SUBSTITUTE(CE31,"p",))&lt;2,0,(LEN(CE31)-LEN(SUBSTITUTE(CE31,"p",))-1)*0.03)</f>
        <v>0</v>
      </c>
      <c r="DG31" s="47">
        <f>IF(LEN(CE31)-LEN(SUBSTITUTE(CE31,"g",))=0,0,0.03)</f>
        <v>0</v>
      </c>
      <c r="DH31" s="47">
        <f>IF(LEN(CE31)-LEN(SUBSTITUTE(CE31,"G",))=0,0,0.08)</f>
        <v>0</v>
      </c>
      <c r="DI31" s="47">
        <f>(LEN(CE31)-LEN(SUBSTITUTE(CE31,"-",)))*0.09</f>
        <v>0</v>
      </c>
      <c r="DJ31" s="47">
        <f>SUM(DF31:DI31)</f>
        <v>0</v>
      </c>
      <c r="DK31" s="60">
        <f>LEN(CE31)-LEN(SUBSTITUTE(CE31,"T",))</f>
        <v>0</v>
      </c>
      <c r="DL31" s="60">
        <f>LEN(CE31)-LEN(SUBSTITUTE(CE31,"Z",))</f>
        <v>0</v>
      </c>
      <c r="DM31" s="60">
        <f>LEN(CE31)-LEN(SUBSTITUTE(CE31,"S",))</f>
        <v>1</v>
      </c>
      <c r="DN31" s="60">
        <f>LEN(CE31)-LEN(SUBSTITUTE(CE31,"Y",))</f>
        <v>0</v>
      </c>
      <c r="DO31" s="60">
        <f>LEN(CE31)-LEN(SUBSTITUTE(CE31,"X",))</f>
        <v>0</v>
      </c>
      <c r="DP31" s="60">
        <f>LEN(CE31)-LEN(SUBSTITUTE(CE31,"M",))</f>
        <v>0</v>
      </c>
      <c r="DQ31" s="60">
        <f>LEN(CE31)-LEN(SUBSTITUTE(CE31,"K",))</f>
        <v>0</v>
      </c>
      <c r="DR31" s="60">
        <f>LEN(CE31)-LEN(SUBSTITUTE(CE31,"D",))</f>
        <v>0</v>
      </c>
      <c r="DS31" s="60">
        <f>SUM(DK31:DR31)</f>
        <v>1</v>
      </c>
      <c r="DT31" s="60">
        <f>IF(DS31=0,0,1)</f>
        <v>1</v>
      </c>
      <c r="DU31" s="47">
        <f>IF(DS31=1,0.6,0)</f>
        <v>0.6</v>
      </c>
      <c r="DV31" s="47">
        <f>IF(DS31=2,0.81,0)</f>
        <v>0</v>
      </c>
      <c r="DW31" s="47">
        <f>IF(DS31=3,1.01,0)</f>
        <v>0</v>
      </c>
      <c r="DX31" s="47">
        <f>IF(DS31=4,1.15,0)</f>
        <v>0</v>
      </c>
      <c r="DY31" s="47">
        <f>IF(DS31=5,1.25,0)</f>
        <v>0</v>
      </c>
      <c r="DZ31" s="47">
        <f>SUM(DU31:DY31)*DT31</f>
        <v>0.6</v>
      </c>
      <c r="EA31" s="47">
        <f>(LEN(CE31)-LEN(SUBSTITUTE(CE31,"T",)))*-0.03</f>
        <v>0</v>
      </c>
      <c r="EB31" s="47">
        <f>(LEN(CE31)-LEN(SUBSTITUTE(CE31,"Z",)))*0</f>
        <v>0</v>
      </c>
      <c r="EC31" s="47">
        <f>(LEN(CE31)-LEN(SUBSTITUTE(CE31,"S",)))*0.01</f>
        <v>0.01</v>
      </c>
      <c r="ED31" s="47">
        <f>(LEN(CE31)-LEN(SUBSTITUTE(CE31,"Y",)))*0.01</f>
        <v>0</v>
      </c>
      <c r="EE31" s="47">
        <f>(LEN(CE31)-LEN(SUBSTITUTE(CE31,"X",)))*0.01</f>
        <v>0</v>
      </c>
      <c r="EF31" s="47">
        <f>(LEN(CE31)-LEN(SUBSTITUTE(CE31,"M",)))*0.01</f>
        <v>0</v>
      </c>
      <c r="EG31" s="47">
        <f>(LEN(CE31)-LEN(SUBSTITUTE(CE31,"K",)))*0.02</f>
        <v>0</v>
      </c>
      <c r="EH31" s="47">
        <f>(LEN(CE31)-LEN(SUBSTITUTE(CE31,"D",)))*0.02</f>
        <v>0</v>
      </c>
      <c r="EI31" s="47">
        <f>SUM(EA31:EH31)</f>
        <v>0.01</v>
      </c>
      <c r="EJ31" s="47">
        <f>IF(A31=1,0.15,0)</f>
        <v>0</v>
      </c>
      <c r="EK31" s="47">
        <f>SUM(CN31,CU31,DE31,DJ31,DZ31,EI31,EJ31)</f>
        <v>0.61</v>
      </c>
      <c r="EL31" s="68">
        <f>C31</f>
        <v>30.71</v>
      </c>
      <c r="EM31" s="68">
        <f>SUM(O31:Q31)+R31+S31</f>
        <v>5.779999999999999</v>
      </c>
      <c r="EN31" s="58">
        <f>ROUND(18-(12*C31)/B31,2)</f>
        <v>-3.06</v>
      </c>
      <c r="EO31" s="68">
        <f>IF(EN31&gt;7.5,7.5,IF(EN31&lt;0,0,EN31))</f>
        <v>0</v>
      </c>
      <c r="EP31" s="68">
        <f>SUM(EM31,EO31)</f>
        <v>5.779999999999999</v>
      </c>
    </row>
    <row r="32" spans="1:146" ht="13.5" customHeight="1">
      <c r="A32" s="61"/>
      <c r="B32" s="62">
        <v>17.5</v>
      </c>
      <c r="C32" s="63">
        <v>115.54</v>
      </c>
      <c r="D32" s="64">
        <v>0.5</v>
      </c>
      <c r="E32" s="64">
        <v>0.9</v>
      </c>
      <c r="F32" s="64">
        <v>0.3</v>
      </c>
      <c r="G32" s="65" t="s">
        <v>133</v>
      </c>
      <c r="H32" s="65" t="s">
        <v>107</v>
      </c>
      <c r="I32" s="66"/>
      <c r="J32" s="67">
        <v>17</v>
      </c>
      <c r="K32" s="5" t="s">
        <v>257</v>
      </c>
      <c r="L32" s="5" t="s">
        <v>258</v>
      </c>
      <c r="M32" s="5" t="s">
        <v>129</v>
      </c>
      <c r="N32" s="5" t="s">
        <v>130</v>
      </c>
      <c r="O32" s="68">
        <f>D32</f>
        <v>0.5</v>
      </c>
      <c r="P32" s="69">
        <f>D32</f>
        <v>0.5</v>
      </c>
      <c r="Q32" s="69">
        <f>D32</f>
        <v>0.5</v>
      </c>
      <c r="R32" s="68">
        <f>IF(V32&gt;3.75,3.75,V32)</f>
        <v>0.68</v>
      </c>
      <c r="S32" s="68">
        <f>IF(W32&gt;3.75,3.75,W32)</f>
        <v>0.18</v>
      </c>
      <c r="T32" s="70" t="str">
        <f>G32</f>
        <v>TT</v>
      </c>
      <c r="U32" s="70" t="str">
        <f>H32</f>
        <v>S</v>
      </c>
      <c r="V32" s="58">
        <f>ROUND(E32*CD32,2)</f>
        <v>0.68</v>
      </c>
      <c r="W32" s="58">
        <f>ROUND(F32*EK32,2)</f>
        <v>0.18</v>
      </c>
      <c r="X32" s="56" t="str">
        <f>IF(G32="","",G32)</f>
        <v>TT</v>
      </c>
      <c r="Y32" s="47">
        <f>IF(LEN(X32)-LEN(SUBSTITUTE(X32,"b",))=0,0,1.05)</f>
        <v>0</v>
      </c>
      <c r="Z32" s="47">
        <f>IF(LEN(X32)-LEN(SUBSTITUTE(X32,"f",))=0,0,1.1)</f>
        <v>0</v>
      </c>
      <c r="AA32" s="47">
        <f>IF(LEN(X32)-LEN(SUBSTITUTE(X32,"H",))=0,0,0)</f>
        <v>0</v>
      </c>
      <c r="AB32" s="47">
        <f>IF(LEN(X32)-LEN(SUBSTITUTE(X32,"dF",))=0,0,0.36)</f>
        <v>0</v>
      </c>
      <c r="AC32" s="47">
        <f>IF(LEN(X32)-LEN(SUBSTITUTE(X32,"tF",))=0,0,0.53)</f>
        <v>0</v>
      </c>
      <c r="AD32" s="56">
        <f>IF(AB32+AC32=0,1,0)</f>
        <v>1</v>
      </c>
      <c r="AE32" s="47">
        <f>IF(LEN(X32)-LEN(SUBSTITUTE(X32,"F",))=0,0,0.19*AD32)</f>
        <v>0</v>
      </c>
      <c r="AF32" s="47">
        <f>(LEN(X32)-LEN(SUBSTITUTE(X32,"l",)))*1.09</f>
        <v>0</v>
      </c>
      <c r="AG32" s="47">
        <f>SUM(Y32:AC32,AE32,AF32)</f>
        <v>0</v>
      </c>
      <c r="AH32" s="71">
        <f>IF(LEN(X32)-LEN(SUBSTITUTE(X32,"o",))&gt;0,0,1)</f>
        <v>1</v>
      </c>
      <c r="AI32" s="47">
        <f>IF(LEN(X32)-LEN(SUBSTITUTE(X32,"3",))=0,0,1.05)</f>
        <v>0</v>
      </c>
      <c r="AJ32" s="47">
        <f>IF(LEN(X32)-LEN(SUBSTITUTE(X32,"5",))=0,0,1.2)</f>
        <v>0</v>
      </c>
      <c r="AK32" s="47">
        <f>IF(LEN(X32)-LEN(SUBSTITUTE(X32,"7",))=0,0,1.28)</f>
        <v>0</v>
      </c>
      <c r="AL32" s="47">
        <f>IF(LEN(X32)-LEN(SUBSTITUTE(X32,"9",))=0,0,1.37)</f>
        <v>0</v>
      </c>
      <c r="AM32" s="47">
        <f>IF(LEN(X32)-LEN(SUBSTITUTE(X32,"10",))=0,0,1.45)</f>
        <v>0</v>
      </c>
      <c r="AN32" s="47">
        <f>SUM(AI32:AM32)*AH32</f>
        <v>0</v>
      </c>
      <c r="AO32" s="71">
        <f>IF(LEN(X32)-LEN(SUBSTITUTE(X32,"o",))&gt;0,1,0)</f>
        <v>0</v>
      </c>
      <c r="AP32" s="47">
        <f>IF(LEN(X32)-LEN(SUBSTITUTE(X32,"3o",))=0,0,1.07)</f>
        <v>0</v>
      </c>
      <c r="AQ32" s="47">
        <f>IF(LEN(X32)-LEN(SUBSTITUTE(X32,"5o",))=0,0,1.16)</f>
        <v>0</v>
      </c>
      <c r="AR32" s="47">
        <f>IF(LEN(X32)-LEN(SUBSTITUTE(X32,"7o",))=0,0,1.24)</f>
        <v>0</v>
      </c>
      <c r="AS32" s="47">
        <f>IF(LEN(X32)-LEN(SUBSTITUTE(X32,"9o",))=0,0,1.33)</f>
        <v>0</v>
      </c>
      <c r="AT32" s="47">
        <f>IF(LEN(X32)-LEN(SUBSTITUTE(X32,"10o",))=0,0,1.41)</f>
        <v>0</v>
      </c>
      <c r="AU32" s="47">
        <f>IF(LEN(X32)-LEN(SUBSTITUTE(X32,"A",))=0,0,0)</f>
        <v>0</v>
      </c>
      <c r="AV32" s="47">
        <f>IF(LEN(X32)-LEN(SUBSTITUTE(X32,"B",))=0,0,0.04)</f>
        <v>0</v>
      </c>
      <c r="AW32" s="47">
        <f>IF(LEN(X32)-LEN(SUBSTITUTE(X32,"C",))=0,0,0.08)</f>
        <v>0</v>
      </c>
      <c r="AX32" s="47">
        <f>SUM(AP32:AW32)*AO32</f>
        <v>0</v>
      </c>
      <c r="AY32" s="47">
        <f>IF(LEN(X32)-LEN(SUBSTITUTE(X32,"p",))&lt;2,0,(LEN(X32)-LEN(SUBSTITUTE(X32,"p",))-1)*0.03)</f>
        <v>0</v>
      </c>
      <c r="AZ32" s="47">
        <f>IF(LEN(X32)-LEN(SUBSTITUTE(X32,"g",))=0,0,0.03)</f>
        <v>0</v>
      </c>
      <c r="BA32" s="47">
        <f>IF(LEN(X32)-LEN(SUBSTITUTE(X32,"G",))=0,0,0.08)</f>
        <v>0</v>
      </c>
      <c r="BB32" s="47">
        <f>(LEN(X32)-LEN(SUBSTITUTE(X32,"-",)))*0.09</f>
        <v>0</v>
      </c>
      <c r="BC32" s="47">
        <f>SUM(AY32:BB32)</f>
        <v>0</v>
      </c>
      <c r="BD32" s="60">
        <f>LEN(X32)-LEN(SUBSTITUTE(X32,"T",))</f>
        <v>2</v>
      </c>
      <c r="BE32" s="60">
        <f>LEN(X32)-LEN(SUBSTITUTE(X32,"Z",))</f>
        <v>0</v>
      </c>
      <c r="BF32" s="60">
        <f>LEN(X32)-LEN(SUBSTITUTE(X32,"S",))</f>
        <v>0</v>
      </c>
      <c r="BG32" s="60">
        <f>LEN(X32)-LEN(SUBSTITUTE(X32,"Y",))</f>
        <v>0</v>
      </c>
      <c r="BH32" s="60">
        <f>LEN(X32)-LEN(SUBSTITUTE(X32,"X",))</f>
        <v>0</v>
      </c>
      <c r="BI32" s="60">
        <f>LEN(X32)-LEN(SUBSTITUTE(X32,"M",))</f>
        <v>0</v>
      </c>
      <c r="BJ32" s="60">
        <f>LEN(X32)-LEN(SUBSTITUTE(X32,"K",))</f>
        <v>0</v>
      </c>
      <c r="BK32" s="60">
        <f>LEN(X32)-LEN(SUBSTITUTE(X32,"D",))</f>
        <v>0</v>
      </c>
      <c r="BL32" s="60">
        <f>SUM(BD32:BK32)</f>
        <v>2</v>
      </c>
      <c r="BM32" s="60">
        <f>IF(BL32=0,0,1)</f>
        <v>1</v>
      </c>
      <c r="BN32" s="47">
        <f>IF(BL32=1,0.6,0)</f>
        <v>0</v>
      </c>
      <c r="BO32" s="47">
        <f>IF(BL32=2,0.81,0)</f>
        <v>0.81</v>
      </c>
      <c r="BP32" s="47">
        <f>IF(BL32=3,1.01,0)</f>
        <v>0</v>
      </c>
      <c r="BQ32" s="47">
        <f>IF(BL32=4,1.15,0)</f>
        <v>0</v>
      </c>
      <c r="BR32" s="47">
        <f>IF(BL32=5,1.25,0)</f>
        <v>0</v>
      </c>
      <c r="BS32" s="47">
        <f>SUM(BN32:BR32)*BM32</f>
        <v>0.81</v>
      </c>
      <c r="BT32" s="47">
        <f>(LEN(X32)-LEN(SUBSTITUTE(X32,"T",)))*-0.03</f>
        <v>-0.06</v>
      </c>
      <c r="BU32" s="47">
        <f>(LEN(X32)-LEN(SUBSTITUTE(X32,"Z",)))*0</f>
        <v>0</v>
      </c>
      <c r="BV32" s="47">
        <f>(LEN(X32)-LEN(SUBSTITUTE(X32,"S",)))*0.01</f>
        <v>0</v>
      </c>
      <c r="BW32" s="47">
        <f>(LEN(X32)-LEN(SUBSTITUTE(X32,"Y",)))*0.01</f>
        <v>0</v>
      </c>
      <c r="BX32" s="47">
        <f>(LEN(X32)-LEN(SUBSTITUTE(X32,"X",)))*0.01</f>
        <v>0</v>
      </c>
      <c r="BY32" s="47">
        <f>(LEN(X32)-LEN(SUBSTITUTE(X32,"M",)))*0.01</f>
        <v>0</v>
      </c>
      <c r="BZ32" s="47">
        <f>(LEN(X32)-LEN(SUBSTITUTE(X32,"K",)))*0.02</f>
        <v>0</v>
      </c>
      <c r="CA32" s="47">
        <f>(LEN(X32)-LEN(SUBSTITUTE(X32,"D",)))*0.02</f>
        <v>0</v>
      </c>
      <c r="CB32" s="47">
        <f>SUM(BT32:CA32)</f>
        <v>-0.06</v>
      </c>
      <c r="CC32" s="47">
        <f>IF(A32=1,0.15,0)</f>
        <v>0</v>
      </c>
      <c r="CD32" s="47">
        <f>SUM(AG32,AN32,AX32,BC32,BS32,CB32,CC32)</f>
        <v>0.75</v>
      </c>
      <c r="CE32" s="56" t="str">
        <f>IF(H32="","",H32)</f>
        <v>S</v>
      </c>
      <c r="CF32" s="47">
        <f>IF(LEN(CE32)-LEN(SUBSTITUTE(CE32,"b",))=0,0,1.05)</f>
        <v>0</v>
      </c>
      <c r="CG32" s="47">
        <f>IF(LEN(CE32)-LEN(SUBSTITUTE(CE32,"f",))=0,0,1.1)</f>
        <v>0</v>
      </c>
      <c r="CH32" s="47">
        <f>IF(LEN(CE32)-LEN(SUBSTITUTE(CE32,"H",))=0,0,0)</f>
        <v>0</v>
      </c>
      <c r="CI32" s="47">
        <f>IF(LEN(CE32)-LEN(SUBSTITUTE(CE32,"dF",))=0,0,0.36)</f>
        <v>0</v>
      </c>
      <c r="CJ32" s="47">
        <f>IF(LEN(CE32)-LEN(SUBSTITUTE(CE32,"tF",))=0,0,0.53)</f>
        <v>0</v>
      </c>
      <c r="CK32" s="56">
        <f>IF(CI32+CJ32=0,1,0)</f>
        <v>1</v>
      </c>
      <c r="CL32" s="47">
        <f>IF(LEN(CE32)-LEN(SUBSTITUTE(CE32,"F",))=0,0,0.19*CK32)</f>
        <v>0</v>
      </c>
      <c r="CM32" s="47">
        <f>(LEN(CE32)-LEN(SUBSTITUTE(CE32,"l",)))*1.09</f>
        <v>0</v>
      </c>
      <c r="CN32" s="47">
        <f>SUM(CF32:CJ32,CL32,CM32)</f>
        <v>0</v>
      </c>
      <c r="CO32" s="71">
        <f>IF(LEN(CE32)-LEN(SUBSTITUTE(CE32,"o",))&gt;0,0,1)</f>
        <v>1</v>
      </c>
      <c r="CP32" s="47">
        <f>IF(LEN(CE32)-LEN(SUBSTITUTE(CE32,"3",))=0,0,1.05)</f>
        <v>0</v>
      </c>
      <c r="CQ32" s="47">
        <f>IF(LEN(CE32)-LEN(SUBSTITUTE(CE32,"5",))=0,0,1.2)</f>
        <v>0</v>
      </c>
      <c r="CR32" s="47">
        <f>IF(LEN(CE32)-LEN(SUBSTITUTE(CE32,"7",))=0,0,1.28)</f>
        <v>0</v>
      </c>
      <c r="CS32" s="47">
        <f>IF(LEN(CE32)-LEN(SUBSTITUTE(CE32,"9",))=0,0,1.37)</f>
        <v>0</v>
      </c>
      <c r="CT32" s="47">
        <f>IF(LEN(CE32)-LEN(SUBSTITUTE(CE32,"10",))=0,0,1.45)</f>
        <v>0</v>
      </c>
      <c r="CU32" s="47">
        <f>SUM(CP32:CT32)*CO32</f>
        <v>0</v>
      </c>
      <c r="CV32" s="71">
        <f>IF(LEN(CE32)-LEN(SUBSTITUTE(CE32,"o",))&gt;0,1,0)</f>
        <v>0</v>
      </c>
      <c r="CW32" s="47">
        <f>IF(LEN(CE32)-LEN(SUBSTITUTE(CE32,"3o",))=0,0,1.07)</f>
        <v>0</v>
      </c>
      <c r="CX32" s="47">
        <f>IF(LEN(CE32)-LEN(SUBSTITUTE(CE32,"5o",))=0,0,1.16)</f>
        <v>0</v>
      </c>
      <c r="CY32" s="47">
        <f>IF(LEN(CE32)-LEN(SUBSTITUTE(CE32,"7o",))=0,0,1.24)</f>
        <v>0</v>
      </c>
      <c r="CZ32" s="47">
        <f>IF(LEN(CE32)-LEN(SUBSTITUTE(CE32,"9o",))=0,0,1.33)</f>
        <v>0</v>
      </c>
      <c r="DA32" s="47">
        <f>IF(LEN(CE32)-LEN(SUBSTITUTE(CE32,"10o",))=0,0,1.41)</f>
        <v>0</v>
      </c>
      <c r="DB32" s="47">
        <f>IF(LEN(CE32)-LEN(SUBSTITUTE(CE32,"A",))=0,0,0)</f>
        <v>0</v>
      </c>
      <c r="DC32" s="47">
        <f>IF(LEN(CE32)-LEN(SUBSTITUTE(CE32,"B",))=0,0,0.04)</f>
        <v>0</v>
      </c>
      <c r="DD32" s="47">
        <f>IF(LEN(CE32)-LEN(SUBSTITUTE(CE32,"C",))=0,0,0.08)</f>
        <v>0</v>
      </c>
      <c r="DE32" s="47">
        <f>SUM(CW32:DD32)*CV32</f>
        <v>0</v>
      </c>
      <c r="DF32" s="47">
        <f>IF(LEN(CE32)-LEN(SUBSTITUTE(CE32,"p",))&lt;2,0,(LEN(CE32)-LEN(SUBSTITUTE(CE32,"p",))-1)*0.03)</f>
        <v>0</v>
      </c>
      <c r="DG32" s="47">
        <f>IF(LEN(CE32)-LEN(SUBSTITUTE(CE32,"g",))=0,0,0.03)</f>
        <v>0</v>
      </c>
      <c r="DH32" s="47">
        <f>IF(LEN(CE32)-LEN(SUBSTITUTE(CE32,"G",))=0,0,0.08)</f>
        <v>0</v>
      </c>
      <c r="DI32" s="47">
        <f>(LEN(CE32)-LEN(SUBSTITUTE(CE32,"-",)))*0.09</f>
        <v>0</v>
      </c>
      <c r="DJ32" s="47">
        <f>SUM(DF32:DI32)</f>
        <v>0</v>
      </c>
      <c r="DK32" s="60">
        <f>LEN(CE32)-LEN(SUBSTITUTE(CE32,"T",))</f>
        <v>0</v>
      </c>
      <c r="DL32" s="60">
        <f>LEN(CE32)-LEN(SUBSTITUTE(CE32,"Z",))</f>
        <v>0</v>
      </c>
      <c r="DM32" s="60">
        <f>LEN(CE32)-LEN(SUBSTITUTE(CE32,"S",))</f>
        <v>1</v>
      </c>
      <c r="DN32" s="60">
        <f>LEN(CE32)-LEN(SUBSTITUTE(CE32,"Y",))</f>
        <v>0</v>
      </c>
      <c r="DO32" s="60">
        <f>LEN(CE32)-LEN(SUBSTITUTE(CE32,"X",))</f>
        <v>0</v>
      </c>
      <c r="DP32" s="60">
        <f>LEN(CE32)-LEN(SUBSTITUTE(CE32,"M",))</f>
        <v>0</v>
      </c>
      <c r="DQ32" s="60">
        <f>LEN(CE32)-LEN(SUBSTITUTE(CE32,"K",))</f>
        <v>0</v>
      </c>
      <c r="DR32" s="60">
        <f>LEN(CE32)-LEN(SUBSTITUTE(CE32,"D",))</f>
        <v>0</v>
      </c>
      <c r="DS32" s="60">
        <f>SUM(DK32:DR32)</f>
        <v>1</v>
      </c>
      <c r="DT32" s="60">
        <f>IF(DS32=0,0,1)</f>
        <v>1</v>
      </c>
      <c r="DU32" s="47">
        <f>IF(DS32=1,0.6,0)</f>
        <v>0.6</v>
      </c>
      <c r="DV32" s="47">
        <f>IF(DS32=2,0.81,0)</f>
        <v>0</v>
      </c>
      <c r="DW32" s="47">
        <f>IF(DS32=3,1.01,0)</f>
        <v>0</v>
      </c>
      <c r="DX32" s="47">
        <f>IF(DS32=4,1.15,0)</f>
        <v>0</v>
      </c>
      <c r="DY32" s="47">
        <f>IF(DS32=5,1.25,0)</f>
        <v>0</v>
      </c>
      <c r="DZ32" s="47">
        <f>SUM(DU32:DY32)*DT32</f>
        <v>0.6</v>
      </c>
      <c r="EA32" s="47">
        <f>(LEN(CE32)-LEN(SUBSTITUTE(CE32,"T",)))*-0.03</f>
        <v>0</v>
      </c>
      <c r="EB32" s="47">
        <f>(LEN(CE32)-LEN(SUBSTITUTE(CE32,"Z",)))*0</f>
        <v>0</v>
      </c>
      <c r="EC32" s="47">
        <f>(LEN(CE32)-LEN(SUBSTITUTE(CE32,"S",)))*0.01</f>
        <v>0.01</v>
      </c>
      <c r="ED32" s="47">
        <f>(LEN(CE32)-LEN(SUBSTITUTE(CE32,"Y",)))*0.01</f>
        <v>0</v>
      </c>
      <c r="EE32" s="47">
        <f>(LEN(CE32)-LEN(SUBSTITUTE(CE32,"X",)))*0.01</f>
        <v>0</v>
      </c>
      <c r="EF32" s="47">
        <f>(LEN(CE32)-LEN(SUBSTITUTE(CE32,"M",)))*0.01</f>
        <v>0</v>
      </c>
      <c r="EG32" s="47">
        <f>(LEN(CE32)-LEN(SUBSTITUTE(CE32,"K",)))*0.02</f>
        <v>0</v>
      </c>
      <c r="EH32" s="47">
        <f>(LEN(CE32)-LEN(SUBSTITUTE(CE32,"D",)))*0.02</f>
        <v>0</v>
      </c>
      <c r="EI32" s="47">
        <f>SUM(EA32:EH32)</f>
        <v>0.01</v>
      </c>
      <c r="EJ32" s="47">
        <f>IF(A32=1,0.15,0)</f>
        <v>0</v>
      </c>
      <c r="EK32" s="47">
        <f>SUM(CN32,CU32,DE32,DJ32,DZ32,EI32,EJ32)</f>
        <v>0.61</v>
      </c>
      <c r="EL32" s="68">
        <f>C32</f>
        <v>115.54</v>
      </c>
      <c r="EM32" s="68">
        <f>SUM(O32:Q32)+R32+S32</f>
        <v>2.3600000000000003</v>
      </c>
      <c r="EN32" s="58">
        <f>ROUND(18-(12*C32)/B32,2)</f>
        <v>-61.23</v>
      </c>
      <c r="EO32" s="68">
        <f>IF(EN32&gt;7.5,7.5,IF(EN32&lt;0,0,EN32))</f>
        <v>0</v>
      </c>
      <c r="EP32" s="68">
        <f>SUM(EM32,EO32)</f>
        <v>2.3600000000000003</v>
      </c>
    </row>
  </sheetData>
  <mergeCells count="130">
    <mergeCell ref="J1:EP1"/>
    <mergeCell ref="J2:EP2"/>
    <mergeCell ref="J4:K4"/>
    <mergeCell ref="L4:O4"/>
    <mergeCell ref="J5:K5"/>
    <mergeCell ref="L5:O5"/>
    <mergeCell ref="J6:K6"/>
    <mergeCell ref="L6:O6"/>
    <mergeCell ref="J7:K7"/>
    <mergeCell ref="L7:O7"/>
    <mergeCell ref="J8:K8"/>
    <mergeCell ref="L8:O8"/>
    <mergeCell ref="J9:K9"/>
    <mergeCell ref="L9:O9"/>
    <mergeCell ref="A11:H11"/>
    <mergeCell ref="J11:J15"/>
    <mergeCell ref="K11:K15"/>
    <mergeCell ref="L11:L15"/>
    <mergeCell ref="M11:M15"/>
    <mergeCell ref="N11:N15"/>
    <mergeCell ref="O11:Q11"/>
    <mergeCell ref="R11:U11"/>
    <mergeCell ref="V11:W13"/>
    <mergeCell ref="X11:EK11"/>
    <mergeCell ref="EL11:EL15"/>
    <mergeCell ref="EM11:EM15"/>
    <mergeCell ref="EN11:EN15"/>
    <mergeCell ref="EO11:EO15"/>
    <mergeCell ref="EP11:EP15"/>
    <mergeCell ref="A12:A15"/>
    <mergeCell ref="B12:B15"/>
    <mergeCell ref="C12:C15"/>
    <mergeCell ref="D12:D15"/>
    <mergeCell ref="E12:F13"/>
    <mergeCell ref="G12:H13"/>
    <mergeCell ref="O12:O15"/>
    <mergeCell ref="P12:P15"/>
    <mergeCell ref="Q12:Q15"/>
    <mergeCell ref="R12:S13"/>
    <mergeCell ref="T12:U13"/>
    <mergeCell ref="X12:CD12"/>
    <mergeCell ref="CE12:EK12"/>
    <mergeCell ref="X13:X15"/>
    <mergeCell ref="Y13:AG13"/>
    <mergeCell ref="AH13:AN13"/>
    <mergeCell ref="AO13:AX13"/>
    <mergeCell ref="AY13:BC13"/>
    <mergeCell ref="BD13:CB13"/>
    <mergeCell ref="CC13:CC15"/>
    <mergeCell ref="CD13:CD15"/>
    <mergeCell ref="CE13:CE15"/>
    <mergeCell ref="CF13:CN13"/>
    <mergeCell ref="CO13:CU13"/>
    <mergeCell ref="CV13:DE13"/>
    <mergeCell ref="DF13:DJ13"/>
    <mergeCell ref="DK13:EI13"/>
    <mergeCell ref="EJ13:EJ15"/>
    <mergeCell ref="EK13:EK15"/>
    <mergeCell ref="E14:E15"/>
    <mergeCell ref="F14:F15"/>
    <mergeCell ref="G14:G15"/>
    <mergeCell ref="H14:H15"/>
    <mergeCell ref="R14:R15"/>
    <mergeCell ref="S14:S15"/>
    <mergeCell ref="T14:T15"/>
    <mergeCell ref="U14:U15"/>
    <mergeCell ref="V14:V15"/>
    <mergeCell ref="W14:W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AS14:AS15"/>
    <mergeCell ref="AT14:AT15"/>
    <mergeCell ref="AU14:AW14"/>
    <mergeCell ref="AX14:AX15"/>
    <mergeCell ref="AY14:AY15"/>
    <mergeCell ref="AZ14:AZ15"/>
    <mergeCell ref="BA14:BA15"/>
    <mergeCell ref="BB14:BB15"/>
    <mergeCell ref="BC14:BC15"/>
    <mergeCell ref="BD14:BS14"/>
    <mergeCell ref="BT14:CB14"/>
    <mergeCell ref="CF14:CF15"/>
    <mergeCell ref="CG14:CG15"/>
    <mergeCell ref="CH14:CH15"/>
    <mergeCell ref="CI14:CI15"/>
    <mergeCell ref="CJ14:CJ15"/>
    <mergeCell ref="CK14:CK15"/>
    <mergeCell ref="CL14:CL15"/>
    <mergeCell ref="CM14:CM15"/>
    <mergeCell ref="CN14:CN15"/>
    <mergeCell ref="CO14:CO15"/>
    <mergeCell ref="CP14:CP15"/>
    <mergeCell ref="CQ14:CQ15"/>
    <mergeCell ref="CR14:CR15"/>
    <mergeCell ref="CS14:CS15"/>
    <mergeCell ref="CT14:CT15"/>
    <mergeCell ref="CU14:CU15"/>
    <mergeCell ref="CV14:CV15"/>
    <mergeCell ref="CW14:CW15"/>
    <mergeCell ref="CX14:CX15"/>
    <mergeCell ref="CY14:CY15"/>
    <mergeCell ref="CZ14:CZ15"/>
    <mergeCell ref="DA14:DA15"/>
    <mergeCell ref="DB14:DD14"/>
    <mergeCell ref="DE14:DE15"/>
    <mergeCell ref="DF14:DF15"/>
    <mergeCell ref="DG14:DG15"/>
    <mergeCell ref="DH14:DH15"/>
    <mergeCell ref="DI14:DI15"/>
    <mergeCell ref="DJ14:DJ15"/>
    <mergeCell ref="DK14:DZ14"/>
    <mergeCell ref="EA14:EI14"/>
  </mergeCells>
  <printOptions/>
  <pageMargins left="0.3298611111111111" right="0.3597222222222222" top="0.9840277777777777" bottom="0.9840277777777777" header="0.5118055555555555" footer="0.5118055555555555"/>
  <pageSetup fitToHeight="0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V19"/>
  <sheetViews>
    <sheetView showGridLines="0" zoomScale="90" zoomScaleNormal="90" workbookViewId="0" topLeftCell="A1">
      <selection activeCell="L1" sqref="L1"/>
    </sheetView>
  </sheetViews>
  <sheetFormatPr defaultColWidth="1.3359375" defaultRowHeight="11.25"/>
  <cols>
    <col min="1" max="1" width="0" style="21" hidden="1" customWidth="1"/>
    <col min="2" max="3" width="0" style="22" hidden="1" customWidth="1"/>
    <col min="4" max="6" width="0" style="23" hidden="1" customWidth="1"/>
    <col min="7" max="8" width="0" style="24" hidden="1" customWidth="1"/>
    <col min="9" max="9" width="0" style="25" hidden="1" customWidth="1"/>
    <col min="10" max="11" width="9.5" style="26" customWidth="1"/>
    <col min="12" max="12" width="18.83203125" style="26" customWidth="1"/>
    <col min="13" max="13" width="9.5" style="26" customWidth="1"/>
    <col min="14" max="14" width="18.83203125" style="26" customWidth="1"/>
    <col min="15" max="15" width="9.5" style="28" customWidth="1"/>
    <col min="16" max="17" width="0" style="28" hidden="1" customWidth="1"/>
    <col min="18" max="21" width="9.5" style="28" customWidth="1"/>
    <col min="22" max="23" width="0" style="29" hidden="1" customWidth="1"/>
    <col min="24" max="24" width="0" style="30" hidden="1" customWidth="1"/>
    <col min="25" max="29" width="0" style="31" hidden="1" customWidth="1"/>
    <col min="30" max="30" width="0" style="30" hidden="1" customWidth="1"/>
    <col min="31" max="33" width="0" style="31" hidden="1" customWidth="1"/>
    <col min="34" max="34" width="0" style="32" hidden="1" customWidth="1"/>
    <col min="35" max="40" width="0" style="31" hidden="1" customWidth="1"/>
    <col min="41" max="41" width="0" style="32" hidden="1" customWidth="1"/>
    <col min="42" max="52" width="0" style="31" hidden="1" customWidth="1"/>
    <col min="53" max="55" width="0" style="33" hidden="1" customWidth="1"/>
    <col min="56" max="65" width="0" style="34" hidden="1" customWidth="1"/>
    <col min="66" max="82" width="0" style="33" hidden="1" customWidth="1"/>
    <col min="83" max="83" width="0" style="30" hidden="1" customWidth="1"/>
    <col min="84" max="88" width="0" style="31" hidden="1" customWidth="1"/>
    <col min="89" max="89" width="0" style="30" hidden="1" customWidth="1"/>
    <col min="90" max="92" width="0" style="31" hidden="1" customWidth="1"/>
    <col min="93" max="93" width="0" style="32" hidden="1" customWidth="1"/>
    <col min="94" max="99" width="0" style="31" hidden="1" customWidth="1"/>
    <col min="100" max="100" width="0" style="32" hidden="1" customWidth="1"/>
    <col min="101" max="111" width="0" style="31" hidden="1" customWidth="1"/>
    <col min="112" max="114" width="0" style="33" hidden="1" customWidth="1"/>
    <col min="115" max="124" width="0" style="34" hidden="1" customWidth="1"/>
    <col min="125" max="141" width="0" style="33" hidden="1" customWidth="1"/>
    <col min="142" max="143" width="9.5" style="28" customWidth="1"/>
    <col min="144" max="144" width="0" style="33" hidden="1" customWidth="1"/>
    <col min="145" max="146" width="9.5" style="28" customWidth="1"/>
    <col min="147" max="16384" width="9.33203125" style="35" customWidth="1"/>
  </cols>
  <sheetData>
    <row r="1" spans="1:256" s="2" customFormat="1" ht="27">
      <c r="A1" s="21"/>
      <c r="B1" s="22"/>
      <c r="C1" s="22"/>
      <c r="D1" s="23"/>
      <c r="E1" s="23"/>
      <c r="F1" s="23"/>
      <c r="G1" s="24"/>
      <c r="H1" s="24"/>
      <c r="I1" s="25"/>
      <c r="J1" s="2" t="s">
        <v>0</v>
      </c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s="3" customFormat="1" ht="13.5" customHeight="1">
      <c r="A2" s="21"/>
      <c r="B2" s="22"/>
      <c r="C2" s="22"/>
      <c r="D2" s="23"/>
      <c r="E2" s="23"/>
      <c r="F2" s="23"/>
      <c r="G2" s="24"/>
      <c r="H2" s="24"/>
      <c r="I2" s="25"/>
      <c r="J2" s="3" t="s">
        <v>1</v>
      </c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</row>
    <row r="3" ht="13.5" customHeight="1"/>
    <row r="4" spans="10:23" ht="13.5" customHeight="1">
      <c r="J4" s="4" t="s">
        <v>2</v>
      </c>
      <c r="K4" s="4"/>
      <c r="L4" s="5" t="s">
        <v>259</v>
      </c>
      <c r="M4" s="5"/>
      <c r="N4" s="5"/>
      <c r="O4" s="5"/>
      <c r="V4" s="111"/>
      <c r="W4" s="111"/>
    </row>
    <row r="5" spans="4:23" ht="13.5" customHeight="1">
      <c r="D5" s="28"/>
      <c r="J5" s="4" t="s">
        <v>4</v>
      </c>
      <c r="K5" s="4"/>
      <c r="L5" s="5" t="s">
        <v>5</v>
      </c>
      <c r="M5" s="5"/>
      <c r="N5" s="5"/>
      <c r="O5" s="5"/>
      <c r="V5" s="111"/>
      <c r="W5" s="111"/>
    </row>
    <row r="6" spans="10:23" ht="13.5" customHeight="1">
      <c r="J6" s="4" t="s">
        <v>6</v>
      </c>
      <c r="K6" s="4"/>
      <c r="L6" s="8">
        <v>170</v>
      </c>
      <c r="M6" s="8"/>
      <c r="N6" s="8"/>
      <c r="O6" s="8"/>
      <c r="V6" s="111"/>
      <c r="W6" s="111"/>
    </row>
    <row r="7" spans="10:23" ht="13.5" customHeight="1">
      <c r="J7" s="4" t="s">
        <v>7</v>
      </c>
      <c r="K7" s="4"/>
      <c r="L7" s="8">
        <v>30</v>
      </c>
      <c r="M7" s="8"/>
      <c r="N7" s="8"/>
      <c r="O7" s="8"/>
      <c r="V7" s="111"/>
      <c r="W7" s="111"/>
    </row>
    <row r="8" spans="10:23" ht="13.5" customHeight="1">
      <c r="J8" s="4" t="s">
        <v>8</v>
      </c>
      <c r="K8" s="4"/>
      <c r="L8" s="8">
        <v>18</v>
      </c>
      <c r="M8" s="8"/>
      <c r="N8" s="8"/>
      <c r="O8" s="8"/>
      <c r="V8" s="111"/>
      <c r="W8" s="111"/>
    </row>
    <row r="9" spans="10:23" ht="13.5" customHeight="1">
      <c r="J9" s="4" t="s">
        <v>9</v>
      </c>
      <c r="K9" s="4"/>
      <c r="L9" s="8">
        <f>L6/9.7</f>
        <v>17.52577319587629</v>
      </c>
      <c r="M9" s="8"/>
      <c r="N9" s="8"/>
      <c r="O9" s="8"/>
      <c r="V9" s="111"/>
      <c r="W9" s="111"/>
    </row>
    <row r="10" ht="13.5" customHeight="1"/>
    <row r="11" spans="1:256" s="47" customFormat="1" ht="13.5" customHeight="1">
      <c r="A11" s="43" t="s">
        <v>37</v>
      </c>
      <c r="B11" s="43"/>
      <c r="C11" s="43"/>
      <c r="D11" s="43"/>
      <c r="E11" s="43"/>
      <c r="F11" s="43"/>
      <c r="G11" s="43"/>
      <c r="H11" s="43"/>
      <c r="I11" s="44"/>
      <c r="J11" s="4" t="s">
        <v>38</v>
      </c>
      <c r="K11" s="4" t="s">
        <v>39</v>
      </c>
      <c r="L11" s="4" t="s">
        <v>40</v>
      </c>
      <c r="M11" s="4" t="s">
        <v>41</v>
      </c>
      <c r="N11" s="4" t="s">
        <v>42</v>
      </c>
      <c r="O11" s="45" t="s">
        <v>43</v>
      </c>
      <c r="P11" s="45"/>
      <c r="Q11" s="45"/>
      <c r="R11" s="4" t="s">
        <v>44</v>
      </c>
      <c r="S11" s="4"/>
      <c r="T11" s="4"/>
      <c r="U11" s="4"/>
      <c r="V11" s="46" t="s">
        <v>45</v>
      </c>
      <c r="W11" s="46"/>
      <c r="X11" s="47" t="s">
        <v>46</v>
      </c>
      <c r="EL11" s="45" t="s">
        <v>47</v>
      </c>
      <c r="EM11" s="48" t="s">
        <v>48</v>
      </c>
      <c r="EN11" s="49" t="s">
        <v>49</v>
      </c>
      <c r="EO11" s="48" t="s">
        <v>50</v>
      </c>
      <c r="EP11" s="48" t="s">
        <v>51</v>
      </c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s="55" customFormat="1" ht="13.5" customHeight="1">
      <c r="A12" s="50" t="s">
        <v>52</v>
      </c>
      <c r="B12" s="51" t="s">
        <v>53</v>
      </c>
      <c r="C12" s="51" t="s">
        <v>47</v>
      </c>
      <c r="D12" s="52" t="s">
        <v>54</v>
      </c>
      <c r="E12" s="52" t="s">
        <v>55</v>
      </c>
      <c r="F12" s="52"/>
      <c r="G12" s="53" t="s">
        <v>56</v>
      </c>
      <c r="H12" s="53"/>
      <c r="I12" s="54"/>
      <c r="J12" s="4"/>
      <c r="K12" s="4"/>
      <c r="L12" s="4"/>
      <c r="M12" s="4"/>
      <c r="N12" s="4"/>
      <c r="O12" s="45" t="s">
        <v>57</v>
      </c>
      <c r="P12" s="45" t="s">
        <v>58</v>
      </c>
      <c r="Q12" s="45" t="s">
        <v>59</v>
      </c>
      <c r="R12" s="45" t="s">
        <v>58</v>
      </c>
      <c r="S12" s="45"/>
      <c r="T12" s="45" t="s">
        <v>60</v>
      </c>
      <c r="U12" s="45"/>
      <c r="V12" s="46"/>
      <c r="W12" s="46"/>
      <c r="X12" s="55" t="s">
        <v>61</v>
      </c>
      <c r="CE12" s="55" t="s">
        <v>62</v>
      </c>
      <c r="EL12" s="45"/>
      <c r="EM12" s="45"/>
      <c r="EN12" s="49"/>
      <c r="EO12" s="48"/>
      <c r="EP12" s="48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146" ht="13.5" customHeight="1">
      <c r="A13" s="50"/>
      <c r="B13" s="51"/>
      <c r="C13" s="51"/>
      <c r="D13" s="52"/>
      <c r="E13" s="52"/>
      <c r="F13" s="52"/>
      <c r="G13" s="53"/>
      <c r="H13" s="53"/>
      <c r="I13" s="54"/>
      <c r="J13" s="4"/>
      <c r="K13" s="4"/>
      <c r="L13" s="4"/>
      <c r="M13" s="4"/>
      <c r="N13" s="4"/>
      <c r="O13" s="45"/>
      <c r="P13" s="45"/>
      <c r="Q13" s="45"/>
      <c r="R13" s="45"/>
      <c r="S13" s="45"/>
      <c r="T13" s="45"/>
      <c r="U13" s="45"/>
      <c r="V13" s="46"/>
      <c r="W13" s="46"/>
      <c r="X13" s="56" t="s">
        <v>63</v>
      </c>
      <c r="Y13" s="55" t="s">
        <v>64</v>
      </c>
      <c r="Z13" s="55"/>
      <c r="AA13" s="55"/>
      <c r="AB13" s="55"/>
      <c r="AC13" s="55"/>
      <c r="AD13" s="55"/>
      <c r="AE13" s="55"/>
      <c r="AF13" s="55"/>
      <c r="AG13" s="55"/>
      <c r="AH13" s="55" t="s">
        <v>65</v>
      </c>
      <c r="AI13" s="55"/>
      <c r="AJ13" s="55"/>
      <c r="AK13" s="55"/>
      <c r="AL13" s="55"/>
      <c r="AM13" s="55"/>
      <c r="AN13" s="55"/>
      <c r="AO13" s="55" t="s">
        <v>66</v>
      </c>
      <c r="AP13" s="55"/>
      <c r="AQ13" s="55"/>
      <c r="AR13" s="55"/>
      <c r="AS13" s="55"/>
      <c r="AT13" s="55"/>
      <c r="AU13" s="55"/>
      <c r="AV13" s="55"/>
      <c r="AW13" s="55"/>
      <c r="AX13" s="55"/>
      <c r="AY13" s="55" t="s">
        <v>67</v>
      </c>
      <c r="AZ13" s="55"/>
      <c r="BA13" s="55"/>
      <c r="BB13" s="55"/>
      <c r="BC13" s="55"/>
      <c r="BD13" s="55" t="s">
        <v>68</v>
      </c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 t="s">
        <v>69</v>
      </c>
      <c r="CD13" s="57" t="s">
        <v>70</v>
      </c>
      <c r="CE13" s="56" t="s">
        <v>71</v>
      </c>
      <c r="CF13" s="55" t="s">
        <v>64</v>
      </c>
      <c r="CG13" s="55"/>
      <c r="CH13" s="55"/>
      <c r="CI13" s="55"/>
      <c r="CJ13" s="55"/>
      <c r="CK13" s="55"/>
      <c r="CL13" s="55"/>
      <c r="CM13" s="55"/>
      <c r="CN13" s="55"/>
      <c r="CO13" s="55" t="s">
        <v>65</v>
      </c>
      <c r="CP13" s="55"/>
      <c r="CQ13" s="55"/>
      <c r="CR13" s="55"/>
      <c r="CS13" s="55"/>
      <c r="CT13" s="55"/>
      <c r="CU13" s="55"/>
      <c r="CV13" s="55" t="s">
        <v>66</v>
      </c>
      <c r="CW13" s="55"/>
      <c r="CX13" s="55"/>
      <c r="CY13" s="55"/>
      <c r="CZ13" s="55"/>
      <c r="DA13" s="55"/>
      <c r="DB13" s="55"/>
      <c r="DC13" s="55"/>
      <c r="DD13" s="55"/>
      <c r="DE13" s="55"/>
      <c r="DF13" s="55" t="s">
        <v>67</v>
      </c>
      <c r="DG13" s="55"/>
      <c r="DH13" s="55"/>
      <c r="DI13" s="55"/>
      <c r="DJ13" s="55"/>
      <c r="DK13" s="55" t="s">
        <v>68</v>
      </c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 t="s">
        <v>69</v>
      </c>
      <c r="EK13" s="57" t="s">
        <v>72</v>
      </c>
      <c r="EL13" s="45"/>
      <c r="EM13" s="45"/>
      <c r="EN13" s="49"/>
      <c r="EO13" s="48"/>
      <c r="EP13" s="48"/>
    </row>
    <row r="14" spans="1:146" ht="13.5" customHeight="1">
      <c r="A14" s="50"/>
      <c r="B14" s="51"/>
      <c r="C14" s="51"/>
      <c r="D14" s="52"/>
      <c r="E14" s="52" t="s">
        <v>73</v>
      </c>
      <c r="F14" s="52" t="s">
        <v>74</v>
      </c>
      <c r="G14" s="53" t="s">
        <v>73</v>
      </c>
      <c r="H14" s="53" t="s">
        <v>74</v>
      </c>
      <c r="I14" s="54"/>
      <c r="J14" s="4"/>
      <c r="K14" s="4"/>
      <c r="L14" s="4"/>
      <c r="M14" s="4"/>
      <c r="N14" s="4"/>
      <c r="O14" s="45"/>
      <c r="P14" s="45"/>
      <c r="Q14" s="45"/>
      <c r="R14" s="45" t="s">
        <v>73</v>
      </c>
      <c r="S14" s="45" t="s">
        <v>74</v>
      </c>
      <c r="T14" s="45" t="s">
        <v>73</v>
      </c>
      <c r="U14" s="45" t="s">
        <v>74</v>
      </c>
      <c r="V14" s="58" t="s">
        <v>63</v>
      </c>
      <c r="W14" s="58" t="s">
        <v>71</v>
      </c>
      <c r="X14" s="56"/>
      <c r="Y14" s="55" t="s">
        <v>75</v>
      </c>
      <c r="Z14" s="55" t="s">
        <v>76</v>
      </c>
      <c r="AA14" s="55" t="s">
        <v>77</v>
      </c>
      <c r="AB14" s="55" t="s">
        <v>78</v>
      </c>
      <c r="AC14" s="55" t="s">
        <v>79</v>
      </c>
      <c r="AD14" s="56" t="s">
        <v>80</v>
      </c>
      <c r="AE14" s="55" t="s">
        <v>81</v>
      </c>
      <c r="AF14" s="55" t="s">
        <v>82</v>
      </c>
      <c r="AG14" s="55" t="s">
        <v>83</v>
      </c>
      <c r="AH14" s="59" t="s">
        <v>84</v>
      </c>
      <c r="AI14" s="55" t="s">
        <v>85</v>
      </c>
      <c r="AJ14" s="55" t="s">
        <v>86</v>
      </c>
      <c r="AK14" s="55" t="s">
        <v>87</v>
      </c>
      <c r="AL14" s="55" t="s">
        <v>88</v>
      </c>
      <c r="AM14" s="55" t="s">
        <v>89</v>
      </c>
      <c r="AN14" s="55" t="s">
        <v>83</v>
      </c>
      <c r="AO14" s="59" t="s">
        <v>84</v>
      </c>
      <c r="AP14" s="55" t="s">
        <v>90</v>
      </c>
      <c r="AQ14" s="55" t="s">
        <v>91</v>
      </c>
      <c r="AR14" s="55" t="s">
        <v>92</v>
      </c>
      <c r="AS14" s="55" t="s">
        <v>93</v>
      </c>
      <c r="AT14" s="55" t="s">
        <v>94</v>
      </c>
      <c r="AU14" s="55" t="s">
        <v>95</v>
      </c>
      <c r="AV14" s="55"/>
      <c r="AW14" s="55"/>
      <c r="AX14" s="55" t="s">
        <v>83</v>
      </c>
      <c r="AY14" s="55" t="s">
        <v>96</v>
      </c>
      <c r="AZ14" s="55" t="s">
        <v>97</v>
      </c>
      <c r="BA14" s="47" t="s">
        <v>98</v>
      </c>
      <c r="BB14" s="47" t="s">
        <v>99</v>
      </c>
      <c r="BC14" s="55" t="s">
        <v>83</v>
      </c>
      <c r="BD14" s="55" t="s">
        <v>100</v>
      </c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 t="s">
        <v>101</v>
      </c>
      <c r="BU14" s="55"/>
      <c r="BV14" s="55"/>
      <c r="BW14" s="55"/>
      <c r="BX14" s="55"/>
      <c r="BY14" s="55"/>
      <c r="BZ14" s="55"/>
      <c r="CA14" s="55"/>
      <c r="CB14" s="55"/>
      <c r="CC14" s="55"/>
      <c r="CD14" s="57"/>
      <c r="CE14" s="56"/>
      <c r="CF14" s="55" t="s">
        <v>75</v>
      </c>
      <c r="CG14" s="55" t="s">
        <v>76</v>
      </c>
      <c r="CH14" s="55" t="s">
        <v>77</v>
      </c>
      <c r="CI14" s="55" t="s">
        <v>78</v>
      </c>
      <c r="CJ14" s="55" t="s">
        <v>79</v>
      </c>
      <c r="CK14" s="56" t="s">
        <v>80</v>
      </c>
      <c r="CL14" s="55" t="s">
        <v>81</v>
      </c>
      <c r="CM14" s="55" t="s">
        <v>82</v>
      </c>
      <c r="CN14" s="55" t="s">
        <v>83</v>
      </c>
      <c r="CO14" s="59" t="s">
        <v>84</v>
      </c>
      <c r="CP14" s="55" t="s">
        <v>85</v>
      </c>
      <c r="CQ14" s="55" t="s">
        <v>86</v>
      </c>
      <c r="CR14" s="55" t="s">
        <v>87</v>
      </c>
      <c r="CS14" s="55" t="s">
        <v>88</v>
      </c>
      <c r="CT14" s="55" t="s">
        <v>89</v>
      </c>
      <c r="CU14" s="55" t="s">
        <v>83</v>
      </c>
      <c r="CV14" s="59" t="s">
        <v>84</v>
      </c>
      <c r="CW14" s="55" t="s">
        <v>90</v>
      </c>
      <c r="CX14" s="55" t="s">
        <v>91</v>
      </c>
      <c r="CY14" s="55" t="s">
        <v>92</v>
      </c>
      <c r="CZ14" s="55" t="s">
        <v>93</v>
      </c>
      <c r="DA14" s="55" t="s">
        <v>94</v>
      </c>
      <c r="DB14" s="55" t="s">
        <v>95</v>
      </c>
      <c r="DC14" s="55"/>
      <c r="DD14" s="55"/>
      <c r="DE14" s="55" t="s">
        <v>83</v>
      </c>
      <c r="DF14" s="55" t="s">
        <v>96</v>
      </c>
      <c r="DG14" s="55" t="s">
        <v>97</v>
      </c>
      <c r="DH14" s="47" t="s">
        <v>98</v>
      </c>
      <c r="DI14" s="47" t="s">
        <v>99</v>
      </c>
      <c r="DJ14" s="55" t="s">
        <v>83</v>
      </c>
      <c r="DK14" s="55" t="s">
        <v>100</v>
      </c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 t="s">
        <v>101</v>
      </c>
      <c r="EB14" s="55"/>
      <c r="EC14" s="55"/>
      <c r="ED14" s="55"/>
      <c r="EE14" s="55"/>
      <c r="EF14" s="55"/>
      <c r="EG14" s="55"/>
      <c r="EH14" s="55"/>
      <c r="EI14" s="55"/>
      <c r="EJ14" s="55"/>
      <c r="EK14" s="57"/>
      <c r="EL14" s="45"/>
      <c r="EM14" s="45"/>
      <c r="EN14" s="49"/>
      <c r="EO14" s="48"/>
      <c r="EP14" s="48"/>
    </row>
    <row r="15" spans="1:146" ht="13.5" customHeight="1">
      <c r="A15" s="50"/>
      <c r="B15" s="51"/>
      <c r="C15" s="51"/>
      <c r="D15" s="52"/>
      <c r="E15" s="52"/>
      <c r="F15" s="52"/>
      <c r="G15" s="53"/>
      <c r="H15" s="53"/>
      <c r="I15" s="54"/>
      <c r="J15" s="4"/>
      <c r="K15" s="4"/>
      <c r="L15" s="4"/>
      <c r="M15" s="4"/>
      <c r="N15" s="4"/>
      <c r="O15" s="45"/>
      <c r="P15" s="45"/>
      <c r="Q15" s="45"/>
      <c r="R15" s="45"/>
      <c r="S15" s="45"/>
      <c r="T15" s="45"/>
      <c r="U15" s="45"/>
      <c r="V15" s="58"/>
      <c r="W15" s="58"/>
      <c r="X15" s="56"/>
      <c r="Y15" s="55"/>
      <c r="Z15" s="55"/>
      <c r="AA15" s="55"/>
      <c r="AB15" s="55"/>
      <c r="AC15" s="55"/>
      <c r="AD15" s="56"/>
      <c r="AE15" s="55"/>
      <c r="AF15" s="55"/>
      <c r="AG15" s="55"/>
      <c r="AH15" s="59"/>
      <c r="AI15" s="55"/>
      <c r="AJ15" s="55"/>
      <c r="AK15" s="55"/>
      <c r="AL15" s="55"/>
      <c r="AM15" s="55"/>
      <c r="AN15" s="55"/>
      <c r="AO15" s="59"/>
      <c r="AP15" s="55"/>
      <c r="AQ15" s="55"/>
      <c r="AR15" s="55"/>
      <c r="AS15" s="55"/>
      <c r="AT15" s="55"/>
      <c r="AU15" s="55" t="s">
        <v>102</v>
      </c>
      <c r="AV15" s="55" t="s">
        <v>103</v>
      </c>
      <c r="AW15" s="55" t="s">
        <v>104</v>
      </c>
      <c r="AX15" s="55"/>
      <c r="AY15" s="55"/>
      <c r="AZ15" s="55"/>
      <c r="BA15" s="47"/>
      <c r="BB15" s="47"/>
      <c r="BC15" s="55"/>
      <c r="BD15" s="60" t="s">
        <v>105</v>
      </c>
      <c r="BE15" s="60" t="s">
        <v>106</v>
      </c>
      <c r="BF15" s="60" t="s">
        <v>107</v>
      </c>
      <c r="BG15" s="60" t="s">
        <v>108</v>
      </c>
      <c r="BH15" s="60" t="s">
        <v>109</v>
      </c>
      <c r="BI15" s="60" t="s">
        <v>110</v>
      </c>
      <c r="BJ15" s="60" t="s">
        <v>111</v>
      </c>
      <c r="BK15" s="60" t="s">
        <v>112</v>
      </c>
      <c r="BL15" s="60" t="s">
        <v>100</v>
      </c>
      <c r="BM15" s="60" t="s">
        <v>113</v>
      </c>
      <c r="BN15" s="47" t="s">
        <v>114</v>
      </c>
      <c r="BO15" s="47" t="s">
        <v>115</v>
      </c>
      <c r="BP15" s="47" t="s">
        <v>116</v>
      </c>
      <c r="BQ15" s="47" t="s">
        <v>117</v>
      </c>
      <c r="BR15" s="47" t="s">
        <v>118</v>
      </c>
      <c r="BS15" s="47" t="s">
        <v>83</v>
      </c>
      <c r="BT15" s="47" t="s">
        <v>105</v>
      </c>
      <c r="BU15" s="47" t="s">
        <v>106</v>
      </c>
      <c r="BV15" s="47" t="s">
        <v>107</v>
      </c>
      <c r="BW15" s="47" t="s">
        <v>108</v>
      </c>
      <c r="BX15" s="47" t="s">
        <v>109</v>
      </c>
      <c r="BY15" s="47" t="s">
        <v>110</v>
      </c>
      <c r="BZ15" s="47" t="s">
        <v>111</v>
      </c>
      <c r="CA15" s="47" t="s">
        <v>112</v>
      </c>
      <c r="CB15" s="47" t="s">
        <v>83</v>
      </c>
      <c r="CC15" s="55"/>
      <c r="CD15" s="57"/>
      <c r="CE15" s="56"/>
      <c r="CF15" s="55"/>
      <c r="CG15" s="55"/>
      <c r="CH15" s="55"/>
      <c r="CI15" s="55"/>
      <c r="CJ15" s="55"/>
      <c r="CK15" s="56"/>
      <c r="CL15" s="55"/>
      <c r="CM15" s="55"/>
      <c r="CN15" s="55"/>
      <c r="CO15" s="59"/>
      <c r="CP15" s="55"/>
      <c r="CQ15" s="55"/>
      <c r="CR15" s="55"/>
      <c r="CS15" s="55"/>
      <c r="CT15" s="55"/>
      <c r="CU15" s="55"/>
      <c r="CV15" s="59"/>
      <c r="CW15" s="55"/>
      <c r="CX15" s="55"/>
      <c r="CY15" s="55"/>
      <c r="CZ15" s="55"/>
      <c r="DA15" s="55"/>
      <c r="DB15" s="55" t="s">
        <v>102</v>
      </c>
      <c r="DC15" s="55" t="s">
        <v>103</v>
      </c>
      <c r="DD15" s="55" t="s">
        <v>104</v>
      </c>
      <c r="DE15" s="55"/>
      <c r="DF15" s="55"/>
      <c r="DG15" s="55"/>
      <c r="DH15" s="47"/>
      <c r="DI15" s="47"/>
      <c r="DJ15" s="55"/>
      <c r="DK15" s="60" t="s">
        <v>105</v>
      </c>
      <c r="DL15" s="60" t="s">
        <v>106</v>
      </c>
      <c r="DM15" s="60" t="s">
        <v>107</v>
      </c>
      <c r="DN15" s="60" t="s">
        <v>108</v>
      </c>
      <c r="DO15" s="60" t="s">
        <v>109</v>
      </c>
      <c r="DP15" s="60" t="s">
        <v>110</v>
      </c>
      <c r="DQ15" s="60" t="s">
        <v>111</v>
      </c>
      <c r="DR15" s="60" t="s">
        <v>112</v>
      </c>
      <c r="DS15" s="60" t="s">
        <v>100</v>
      </c>
      <c r="DT15" s="60" t="s">
        <v>113</v>
      </c>
      <c r="DU15" s="47" t="s">
        <v>114</v>
      </c>
      <c r="DV15" s="47" t="s">
        <v>115</v>
      </c>
      <c r="DW15" s="47" t="s">
        <v>116</v>
      </c>
      <c r="DX15" s="47" t="s">
        <v>117</v>
      </c>
      <c r="DY15" s="47" t="s">
        <v>118</v>
      </c>
      <c r="DZ15" s="47" t="s">
        <v>83</v>
      </c>
      <c r="EA15" s="47" t="s">
        <v>105</v>
      </c>
      <c r="EB15" s="47" t="s">
        <v>106</v>
      </c>
      <c r="EC15" s="47" t="s">
        <v>107</v>
      </c>
      <c r="ED15" s="47" t="s">
        <v>108</v>
      </c>
      <c r="EE15" s="47" t="s">
        <v>109</v>
      </c>
      <c r="EF15" s="47" t="s">
        <v>110</v>
      </c>
      <c r="EG15" s="47" t="s">
        <v>111</v>
      </c>
      <c r="EH15" s="47" t="s">
        <v>112</v>
      </c>
      <c r="EI15" s="47" t="s">
        <v>83</v>
      </c>
      <c r="EJ15" s="55"/>
      <c r="EK15" s="57"/>
      <c r="EL15" s="45"/>
      <c r="EM15" s="45"/>
      <c r="EN15" s="49"/>
      <c r="EO15" s="48"/>
      <c r="EP15" s="48"/>
    </row>
    <row r="16" spans="1:146" ht="13.5" customHeight="1">
      <c r="A16" s="61"/>
      <c r="B16" s="62">
        <v>17.5</v>
      </c>
      <c r="C16" s="63">
        <v>22.57</v>
      </c>
      <c r="D16" s="64">
        <v>3.6</v>
      </c>
      <c r="E16" s="64">
        <v>1.6</v>
      </c>
      <c r="F16" s="64">
        <v>2.2</v>
      </c>
      <c r="G16" s="65" t="s">
        <v>85</v>
      </c>
      <c r="H16" s="65" t="s">
        <v>107</v>
      </c>
      <c r="I16" s="66"/>
      <c r="J16" s="67">
        <v>1</v>
      </c>
      <c r="K16" s="5" t="s">
        <v>198</v>
      </c>
      <c r="L16" s="5" t="s">
        <v>199</v>
      </c>
      <c r="M16" s="5" t="s">
        <v>129</v>
      </c>
      <c r="N16" s="5" t="s">
        <v>158</v>
      </c>
      <c r="O16" s="68">
        <f>D16</f>
        <v>3.6</v>
      </c>
      <c r="P16" s="68">
        <f>D16</f>
        <v>3.6</v>
      </c>
      <c r="Q16" s="68">
        <f>D16</f>
        <v>3.6</v>
      </c>
      <c r="R16" s="68">
        <f>IF(V16&gt;3.75,3.75,V16)</f>
        <v>1.68</v>
      </c>
      <c r="S16" s="68">
        <f>IF(W16&gt;3.75,3.75,W16)</f>
        <v>1.34</v>
      </c>
      <c r="T16" s="70" t="str">
        <f>G16</f>
        <v>3</v>
      </c>
      <c r="U16" s="70" t="str">
        <f>H16</f>
        <v>S</v>
      </c>
      <c r="V16" s="58">
        <f>ROUND(E16*CD16,2)</f>
        <v>1.68</v>
      </c>
      <c r="W16" s="58">
        <f>ROUND(F16*EK16,2)</f>
        <v>1.34</v>
      </c>
      <c r="X16" s="56" t="str">
        <f>IF(G16="","",G16)</f>
        <v>3</v>
      </c>
      <c r="Y16" s="47">
        <f>IF(LEN(X16)-LEN(SUBSTITUTE(X16,"b",))=0,0,1.05)</f>
        <v>0</v>
      </c>
      <c r="Z16" s="47">
        <f>IF(LEN(X16)-LEN(SUBSTITUTE(X16,"f",))=0,0,1.1)</f>
        <v>0</v>
      </c>
      <c r="AA16" s="47">
        <f>IF(LEN(X16)-LEN(SUBSTITUTE(X16,"H",))=0,0,0)</f>
        <v>0</v>
      </c>
      <c r="AB16" s="47">
        <f>IF(LEN(X16)-LEN(SUBSTITUTE(X16,"dF",))=0,0,0.36)</f>
        <v>0</v>
      </c>
      <c r="AC16" s="47">
        <f>IF(LEN(X16)-LEN(SUBSTITUTE(X16,"tF",))=0,0,0.53)</f>
        <v>0</v>
      </c>
      <c r="AD16" s="56">
        <f>IF(AB16+AC16=0,1,0)</f>
        <v>1</v>
      </c>
      <c r="AE16" s="47">
        <f>IF(LEN(X16)-LEN(SUBSTITUTE(X16,"F",))=0,0,0.19*AD16)</f>
        <v>0</v>
      </c>
      <c r="AF16" s="47">
        <f>(LEN(X16)-LEN(SUBSTITUTE(X16,"l",)))*1.09</f>
        <v>0</v>
      </c>
      <c r="AG16" s="47">
        <f>SUM(Y16:AC16,AE16,AF16)</f>
        <v>0</v>
      </c>
      <c r="AH16" s="71">
        <f>IF(LEN(X16)-LEN(SUBSTITUTE(X16,"o",))&gt;0,0,1)</f>
        <v>1</v>
      </c>
      <c r="AI16" s="47">
        <f>IF(LEN(X16)-LEN(SUBSTITUTE(X16,"3",))=0,0,1.05)</f>
        <v>1.05</v>
      </c>
      <c r="AJ16" s="47">
        <f>IF(LEN(X16)-LEN(SUBSTITUTE(X16,"5",))=0,0,1.2)</f>
        <v>0</v>
      </c>
      <c r="AK16" s="47">
        <f>IF(LEN(X16)-LEN(SUBSTITUTE(X16,"7",))=0,0,1.28)</f>
        <v>0</v>
      </c>
      <c r="AL16" s="47">
        <f>IF(LEN(X16)-LEN(SUBSTITUTE(X16,"9",))=0,0,1.37)</f>
        <v>0</v>
      </c>
      <c r="AM16" s="47">
        <f>IF(LEN(X16)-LEN(SUBSTITUTE(X16,"10",))=0,0,1.45)</f>
        <v>0</v>
      </c>
      <c r="AN16" s="47">
        <f>SUM(AI16:AM16)*AH16</f>
        <v>1.05</v>
      </c>
      <c r="AO16" s="71">
        <f>IF(LEN(X16)-LEN(SUBSTITUTE(X16,"o",))&gt;0,1,0)</f>
        <v>0</v>
      </c>
      <c r="AP16" s="47">
        <f>IF(LEN(X16)-LEN(SUBSTITUTE(X16,"3o",))=0,0,1.07)</f>
        <v>0</v>
      </c>
      <c r="AQ16" s="47">
        <f>IF(LEN(X16)-LEN(SUBSTITUTE(X16,"5o",))=0,0,1.16)</f>
        <v>0</v>
      </c>
      <c r="AR16" s="47">
        <f>IF(LEN(X16)-LEN(SUBSTITUTE(X16,"7o",))=0,0,1.24)</f>
        <v>0</v>
      </c>
      <c r="AS16" s="47">
        <f>IF(LEN(X16)-LEN(SUBSTITUTE(X16,"9o",))=0,0,1.33)</f>
        <v>0</v>
      </c>
      <c r="AT16" s="47">
        <f>IF(LEN(X16)-LEN(SUBSTITUTE(X16,"10o",))=0,0,1.41)</f>
        <v>0</v>
      </c>
      <c r="AU16" s="47">
        <f>IF(LEN(X16)-LEN(SUBSTITUTE(X16,"A",))=0,0,0)</f>
        <v>0</v>
      </c>
      <c r="AV16" s="47">
        <f>IF(LEN(X16)-LEN(SUBSTITUTE(X16,"B",))=0,0,0.04)</f>
        <v>0</v>
      </c>
      <c r="AW16" s="47">
        <f>IF(LEN(X16)-LEN(SUBSTITUTE(X16,"C",))=0,0,0.08)</f>
        <v>0</v>
      </c>
      <c r="AX16" s="47">
        <f>SUM(AP16:AW16)*AO16</f>
        <v>0</v>
      </c>
      <c r="AY16" s="47">
        <f>IF(LEN(X16)-LEN(SUBSTITUTE(X16,"p",))&lt;2,0,(LEN(X16)-LEN(SUBSTITUTE(X16,"p",))-1)*0.03)</f>
        <v>0</v>
      </c>
      <c r="AZ16" s="47">
        <f>IF(LEN(X16)-LEN(SUBSTITUTE(X16,"g",))=0,0,0.03)</f>
        <v>0</v>
      </c>
      <c r="BA16" s="47">
        <f>IF(LEN(X16)-LEN(SUBSTITUTE(X16,"G",))=0,0,0.08)</f>
        <v>0</v>
      </c>
      <c r="BB16" s="47">
        <f>(LEN(X16)-LEN(SUBSTITUTE(X16,"-",)))*0.09</f>
        <v>0</v>
      </c>
      <c r="BC16" s="47">
        <f>SUM(AY16:BB16)</f>
        <v>0</v>
      </c>
      <c r="BD16" s="60">
        <f>LEN(X16)-LEN(SUBSTITUTE(X16,"T",))</f>
        <v>0</v>
      </c>
      <c r="BE16" s="60">
        <f>LEN(X16)-LEN(SUBSTITUTE(X16,"Z",))</f>
        <v>0</v>
      </c>
      <c r="BF16" s="60">
        <f>LEN(X16)-LEN(SUBSTITUTE(X16,"S",))</f>
        <v>0</v>
      </c>
      <c r="BG16" s="60">
        <f>LEN(X16)-LEN(SUBSTITUTE(X16,"Y",))</f>
        <v>0</v>
      </c>
      <c r="BH16" s="60">
        <f>LEN(X16)-LEN(SUBSTITUTE(X16,"X",))</f>
        <v>0</v>
      </c>
      <c r="BI16" s="60">
        <f>LEN(X16)-LEN(SUBSTITUTE(X16,"M",))</f>
        <v>0</v>
      </c>
      <c r="BJ16" s="60">
        <f>LEN(X16)-LEN(SUBSTITUTE(X16,"K",))</f>
        <v>0</v>
      </c>
      <c r="BK16" s="60">
        <f>LEN(X16)-LEN(SUBSTITUTE(X16,"D",))</f>
        <v>0</v>
      </c>
      <c r="BL16" s="60">
        <f>SUM(BD16:BK16)</f>
        <v>0</v>
      </c>
      <c r="BM16" s="60">
        <f>IF(BL16=0,0,1)</f>
        <v>0</v>
      </c>
      <c r="BN16" s="47">
        <f>IF(BL16=1,0.6,0)</f>
        <v>0</v>
      </c>
      <c r="BO16" s="47">
        <f>IF(BL16=2,0.81,0)</f>
        <v>0</v>
      </c>
      <c r="BP16" s="47">
        <f>IF(BL16=3,1.01,0)</f>
        <v>0</v>
      </c>
      <c r="BQ16" s="47">
        <f>IF(BL16=4,1.15,0)</f>
        <v>0</v>
      </c>
      <c r="BR16" s="47">
        <f>IF(BL16=5,1.25,0)</f>
        <v>0</v>
      </c>
      <c r="BS16" s="47">
        <f>SUM(BN16:BR16)*BM16</f>
        <v>0</v>
      </c>
      <c r="BT16" s="47">
        <f>(LEN(X16)-LEN(SUBSTITUTE(X16,"T",)))*-0.03</f>
        <v>0</v>
      </c>
      <c r="BU16" s="47">
        <f>(LEN(X16)-LEN(SUBSTITUTE(X16,"Z",)))*0</f>
        <v>0</v>
      </c>
      <c r="BV16" s="47">
        <f>(LEN(X16)-LEN(SUBSTITUTE(X16,"S",)))*0.01</f>
        <v>0</v>
      </c>
      <c r="BW16" s="47">
        <f>(LEN(X16)-LEN(SUBSTITUTE(X16,"Y",)))*0.01</f>
        <v>0</v>
      </c>
      <c r="BX16" s="47">
        <f>(LEN(X16)-LEN(SUBSTITUTE(X16,"X",)))*0.01</f>
        <v>0</v>
      </c>
      <c r="BY16" s="47">
        <f>(LEN(X16)-LEN(SUBSTITUTE(X16,"M",)))*0.01</f>
        <v>0</v>
      </c>
      <c r="BZ16" s="47">
        <f>(LEN(X16)-LEN(SUBSTITUTE(X16,"K",)))*0.02</f>
        <v>0</v>
      </c>
      <c r="CA16" s="47">
        <f>(LEN(X16)-LEN(SUBSTITUTE(X16,"D",)))*0.02</f>
        <v>0</v>
      </c>
      <c r="CB16" s="47">
        <f>SUM(BT16:CA16)</f>
        <v>0</v>
      </c>
      <c r="CC16" s="47">
        <f>IF(A16=1,0.15,0)</f>
        <v>0</v>
      </c>
      <c r="CD16" s="47">
        <f>SUM(AG16,AN16,AX16,BC16,BS16,CB16,CC16)</f>
        <v>1.05</v>
      </c>
      <c r="CE16" s="56" t="str">
        <f>IF(H16="","",H16)</f>
        <v>S</v>
      </c>
      <c r="CF16" s="47">
        <f>IF(LEN(CE16)-LEN(SUBSTITUTE(CE16,"b",))=0,0,1.05)</f>
        <v>0</v>
      </c>
      <c r="CG16" s="47">
        <f>IF(LEN(CE16)-LEN(SUBSTITUTE(CE16,"f",))=0,0,1.1)</f>
        <v>0</v>
      </c>
      <c r="CH16" s="47">
        <f>IF(LEN(CE16)-LEN(SUBSTITUTE(CE16,"H",))=0,0,0)</f>
        <v>0</v>
      </c>
      <c r="CI16" s="47">
        <f>IF(LEN(CE16)-LEN(SUBSTITUTE(CE16,"dF",))=0,0,0.36)</f>
        <v>0</v>
      </c>
      <c r="CJ16" s="47">
        <f>IF(LEN(CE16)-LEN(SUBSTITUTE(CE16,"tF",))=0,0,0.53)</f>
        <v>0</v>
      </c>
      <c r="CK16" s="56">
        <f>IF(CI16+CJ16=0,1,0)</f>
        <v>1</v>
      </c>
      <c r="CL16" s="47">
        <f>IF(LEN(CE16)-LEN(SUBSTITUTE(CE16,"F",))=0,0,0.19*CK16)</f>
        <v>0</v>
      </c>
      <c r="CM16" s="47">
        <f>(LEN(CE16)-LEN(SUBSTITUTE(CE16,"l",)))*1.09</f>
        <v>0</v>
      </c>
      <c r="CN16" s="47">
        <f>SUM(CF16:CJ16,CL16,CM16)</f>
        <v>0</v>
      </c>
      <c r="CO16" s="71">
        <f>IF(LEN(CE16)-LEN(SUBSTITUTE(CE16,"o",))&gt;0,0,1)</f>
        <v>1</v>
      </c>
      <c r="CP16" s="47">
        <f>IF(LEN(CE16)-LEN(SUBSTITUTE(CE16,"3",))=0,0,1.05)</f>
        <v>0</v>
      </c>
      <c r="CQ16" s="47">
        <f>IF(LEN(CE16)-LEN(SUBSTITUTE(CE16,"5",))=0,0,1.2)</f>
        <v>0</v>
      </c>
      <c r="CR16" s="47">
        <f>IF(LEN(CE16)-LEN(SUBSTITUTE(CE16,"7",))=0,0,1.28)</f>
        <v>0</v>
      </c>
      <c r="CS16" s="47">
        <f>IF(LEN(CE16)-LEN(SUBSTITUTE(CE16,"9",))=0,0,1.37)</f>
        <v>0</v>
      </c>
      <c r="CT16" s="47">
        <f>IF(LEN(CE16)-LEN(SUBSTITUTE(CE16,"10",))=0,0,1.45)</f>
        <v>0</v>
      </c>
      <c r="CU16" s="47">
        <f>SUM(CP16:CT16)*CO16</f>
        <v>0</v>
      </c>
      <c r="CV16" s="71">
        <f>IF(LEN(CE16)-LEN(SUBSTITUTE(CE16,"o",))&gt;0,1,0)</f>
        <v>0</v>
      </c>
      <c r="CW16" s="47">
        <f>IF(LEN(CE16)-LEN(SUBSTITUTE(CE16,"3o",))=0,0,1.07)</f>
        <v>0</v>
      </c>
      <c r="CX16" s="47">
        <f>IF(LEN(CE16)-LEN(SUBSTITUTE(CE16,"5o",))=0,0,1.16)</f>
        <v>0</v>
      </c>
      <c r="CY16" s="47">
        <f>IF(LEN(CE16)-LEN(SUBSTITUTE(CE16,"7o",))=0,0,1.24)</f>
        <v>0</v>
      </c>
      <c r="CZ16" s="47">
        <f>IF(LEN(CE16)-LEN(SUBSTITUTE(CE16,"9o",))=0,0,1.33)</f>
        <v>0</v>
      </c>
      <c r="DA16" s="47">
        <f>IF(LEN(CE16)-LEN(SUBSTITUTE(CE16,"10o",))=0,0,1.41)</f>
        <v>0</v>
      </c>
      <c r="DB16" s="47">
        <f>IF(LEN(CE16)-LEN(SUBSTITUTE(CE16,"A",))=0,0,0)</f>
        <v>0</v>
      </c>
      <c r="DC16" s="47">
        <f>IF(LEN(CE16)-LEN(SUBSTITUTE(CE16,"B",))=0,0,0.04)</f>
        <v>0</v>
      </c>
      <c r="DD16" s="47">
        <f>IF(LEN(CE16)-LEN(SUBSTITUTE(CE16,"C",))=0,0,0.08)</f>
        <v>0</v>
      </c>
      <c r="DE16" s="47">
        <f>SUM(CW16:DD16)*CV16</f>
        <v>0</v>
      </c>
      <c r="DF16" s="47">
        <f>IF(LEN(CE16)-LEN(SUBSTITUTE(CE16,"p",))&lt;2,0,(LEN(CE16)-LEN(SUBSTITUTE(CE16,"p",))-1)*0.03)</f>
        <v>0</v>
      </c>
      <c r="DG16" s="47">
        <f>IF(LEN(CE16)-LEN(SUBSTITUTE(CE16,"g",))=0,0,0.03)</f>
        <v>0</v>
      </c>
      <c r="DH16" s="47">
        <f>IF(LEN(CE16)-LEN(SUBSTITUTE(CE16,"G",))=0,0,0.08)</f>
        <v>0</v>
      </c>
      <c r="DI16" s="47">
        <f>(LEN(CE16)-LEN(SUBSTITUTE(CE16,"-",)))*0.09</f>
        <v>0</v>
      </c>
      <c r="DJ16" s="47">
        <f>SUM(DF16:DI16)</f>
        <v>0</v>
      </c>
      <c r="DK16" s="60">
        <f>LEN(CE16)-LEN(SUBSTITUTE(CE16,"T",))</f>
        <v>0</v>
      </c>
      <c r="DL16" s="60">
        <f>LEN(CE16)-LEN(SUBSTITUTE(CE16,"Z",))</f>
        <v>0</v>
      </c>
      <c r="DM16" s="60">
        <f>LEN(CE16)-LEN(SUBSTITUTE(CE16,"S",))</f>
        <v>1</v>
      </c>
      <c r="DN16" s="60">
        <f>LEN(CE16)-LEN(SUBSTITUTE(CE16,"Y",))</f>
        <v>0</v>
      </c>
      <c r="DO16" s="60">
        <f>LEN(CE16)-LEN(SUBSTITUTE(CE16,"X",))</f>
        <v>0</v>
      </c>
      <c r="DP16" s="60">
        <f>LEN(CE16)-LEN(SUBSTITUTE(CE16,"M",))</f>
        <v>0</v>
      </c>
      <c r="DQ16" s="60">
        <f>LEN(CE16)-LEN(SUBSTITUTE(CE16,"K",))</f>
        <v>0</v>
      </c>
      <c r="DR16" s="60">
        <f>LEN(CE16)-LEN(SUBSTITUTE(CE16,"D",))</f>
        <v>0</v>
      </c>
      <c r="DS16" s="60">
        <f>SUM(DK16:DR16)</f>
        <v>1</v>
      </c>
      <c r="DT16" s="60">
        <f>IF(DS16=0,0,1)</f>
        <v>1</v>
      </c>
      <c r="DU16" s="47">
        <f>IF(DS16=1,0.6,0)</f>
        <v>0.6</v>
      </c>
      <c r="DV16" s="47">
        <f>IF(DS16=2,0.81,0)</f>
        <v>0</v>
      </c>
      <c r="DW16" s="47">
        <f>IF(DS16=3,1.01,0)</f>
        <v>0</v>
      </c>
      <c r="DX16" s="47">
        <f>IF(DS16=4,1.15,0)</f>
        <v>0</v>
      </c>
      <c r="DY16" s="47">
        <f>IF(DS16=5,1.25,0)</f>
        <v>0</v>
      </c>
      <c r="DZ16" s="47">
        <f>SUM(DU16:DY16)*DT16</f>
        <v>0.6</v>
      </c>
      <c r="EA16" s="47">
        <f>(LEN(CE16)-LEN(SUBSTITUTE(CE16,"T",)))*-0.03</f>
        <v>0</v>
      </c>
      <c r="EB16" s="47">
        <f>(LEN(CE16)-LEN(SUBSTITUTE(CE16,"Z",)))*0</f>
        <v>0</v>
      </c>
      <c r="EC16" s="47">
        <f>(LEN(CE16)-LEN(SUBSTITUTE(CE16,"S",)))*0.01</f>
        <v>0.01</v>
      </c>
      <c r="ED16" s="47">
        <f>(LEN(CE16)-LEN(SUBSTITUTE(CE16,"Y",)))*0.01</f>
        <v>0</v>
      </c>
      <c r="EE16" s="47">
        <f>(LEN(CE16)-LEN(SUBSTITUTE(CE16,"X",)))*0.01</f>
        <v>0</v>
      </c>
      <c r="EF16" s="47">
        <f>(LEN(CE16)-LEN(SUBSTITUTE(CE16,"M",)))*0.01</f>
        <v>0</v>
      </c>
      <c r="EG16" s="47">
        <f>(LEN(CE16)-LEN(SUBSTITUTE(CE16,"K",)))*0.02</f>
        <v>0</v>
      </c>
      <c r="EH16" s="47">
        <f>(LEN(CE16)-LEN(SUBSTITUTE(CE16,"D",)))*0.02</f>
        <v>0</v>
      </c>
      <c r="EI16" s="47">
        <f>SUM(EA16:EH16)</f>
        <v>0.01</v>
      </c>
      <c r="EJ16" s="47">
        <f>IF(A16=1,0.15,0)</f>
        <v>0</v>
      </c>
      <c r="EK16" s="47">
        <f>SUM(CN16,CU16,DE16,DJ16,DZ16,EI16,EJ16)</f>
        <v>0.61</v>
      </c>
      <c r="EL16" s="68">
        <f>C16</f>
        <v>22.57</v>
      </c>
      <c r="EM16" s="68">
        <f>SUM(O16:Q16)+R16+S16</f>
        <v>13.82</v>
      </c>
      <c r="EN16" s="98">
        <f>ROUND(18-(12*C16)/B16,2)</f>
        <v>2.52</v>
      </c>
      <c r="EO16" s="68">
        <f>IF(EN16&gt;7.5,7.5,IF(EN16&lt;0,0,EN16))</f>
        <v>2.52</v>
      </c>
      <c r="EP16" s="68">
        <f>SUM(EM16,EO16)</f>
        <v>16.34</v>
      </c>
    </row>
    <row r="17" spans="1:146" ht="13.5" customHeight="1">
      <c r="A17" s="61"/>
      <c r="B17" s="62">
        <v>17.5</v>
      </c>
      <c r="C17" s="63">
        <v>31.01</v>
      </c>
      <c r="D17" s="64">
        <v>4.2</v>
      </c>
      <c r="E17" s="64"/>
      <c r="F17" s="64"/>
      <c r="G17" s="65"/>
      <c r="H17" s="65"/>
      <c r="I17" s="66"/>
      <c r="J17" s="67">
        <v>2</v>
      </c>
      <c r="K17" s="5" t="s">
        <v>260</v>
      </c>
      <c r="L17" s="5" t="s">
        <v>261</v>
      </c>
      <c r="M17" s="5"/>
      <c r="N17" s="5"/>
      <c r="O17" s="68">
        <f>D17</f>
        <v>4.2</v>
      </c>
      <c r="P17" s="68">
        <f>D17</f>
        <v>4.2</v>
      </c>
      <c r="Q17" s="68">
        <f>D17</f>
        <v>4.2</v>
      </c>
      <c r="R17" s="68">
        <f>IF(V17&gt;3.75,3.75,V17)</f>
        <v>0</v>
      </c>
      <c r="S17" s="68">
        <f>IF(W17&gt;3.75,3.75,W17)</f>
        <v>0</v>
      </c>
      <c r="T17" s="70"/>
      <c r="U17" s="70"/>
      <c r="V17" s="58">
        <f>ROUND(E17*CD17,2)</f>
        <v>0</v>
      </c>
      <c r="W17" s="58">
        <f>ROUND(F17*EK17,2)</f>
        <v>0</v>
      </c>
      <c r="X17" s="56">
        <f>IF(G17="","",G17)</f>
      </c>
      <c r="Y17" s="47">
        <f>IF(LEN(X17)-LEN(SUBSTITUTE(X17,"b",))=0,0,1.05)</f>
        <v>0</v>
      </c>
      <c r="Z17" s="47">
        <f>IF(LEN(X17)-LEN(SUBSTITUTE(X17,"f",))=0,0,1.1)</f>
        <v>0</v>
      </c>
      <c r="AA17" s="47">
        <f>IF(LEN(X17)-LEN(SUBSTITUTE(X17,"H",))=0,0,0)</f>
        <v>0</v>
      </c>
      <c r="AB17" s="47">
        <f>IF(LEN(X17)-LEN(SUBSTITUTE(X17,"dF",))=0,0,0.36)</f>
        <v>0</v>
      </c>
      <c r="AC17" s="47">
        <f>IF(LEN(X17)-LEN(SUBSTITUTE(X17,"tF",))=0,0,0.53)</f>
        <v>0</v>
      </c>
      <c r="AD17" s="56">
        <f>IF(AB17+AC17=0,1,0)</f>
        <v>1</v>
      </c>
      <c r="AE17" s="47">
        <f>IF(LEN(X17)-LEN(SUBSTITUTE(X17,"F",))=0,0,0.19*AD17)</f>
        <v>0</v>
      </c>
      <c r="AF17" s="47">
        <f>(LEN(X17)-LEN(SUBSTITUTE(X17,"l",)))*1.09</f>
        <v>0</v>
      </c>
      <c r="AG17" s="47">
        <f>SUM(Y17:AC17,AE17,AF17)</f>
        <v>0</v>
      </c>
      <c r="AH17" s="71">
        <f>IF(LEN(X17)-LEN(SUBSTITUTE(X17,"o",))&gt;0,0,1)</f>
        <v>1</v>
      </c>
      <c r="AI17" s="47">
        <f>IF(LEN(X17)-LEN(SUBSTITUTE(X17,"3",))=0,0,1.05)</f>
        <v>0</v>
      </c>
      <c r="AJ17" s="47">
        <f>IF(LEN(X17)-LEN(SUBSTITUTE(X17,"5",))=0,0,1.2)</f>
        <v>0</v>
      </c>
      <c r="AK17" s="47">
        <f>IF(LEN(X17)-LEN(SUBSTITUTE(X17,"7",))=0,0,1.28)</f>
        <v>0</v>
      </c>
      <c r="AL17" s="47">
        <f>IF(LEN(X17)-LEN(SUBSTITUTE(X17,"9",))=0,0,1.37)</f>
        <v>0</v>
      </c>
      <c r="AM17" s="47">
        <f>IF(LEN(X17)-LEN(SUBSTITUTE(X17,"10",))=0,0,1.45)</f>
        <v>0</v>
      </c>
      <c r="AN17" s="47">
        <f>SUM(AI17:AM17)*AH17</f>
        <v>0</v>
      </c>
      <c r="AO17" s="71">
        <f>IF(LEN(X17)-LEN(SUBSTITUTE(X17,"o",))&gt;0,1,0)</f>
        <v>0</v>
      </c>
      <c r="AP17" s="47">
        <f>IF(LEN(X17)-LEN(SUBSTITUTE(X17,"3o",))=0,0,1.07)</f>
        <v>0</v>
      </c>
      <c r="AQ17" s="47">
        <f>IF(LEN(X17)-LEN(SUBSTITUTE(X17,"5o",))=0,0,1.16)</f>
        <v>0</v>
      </c>
      <c r="AR17" s="47">
        <f>IF(LEN(X17)-LEN(SUBSTITUTE(X17,"7o",))=0,0,1.24)</f>
        <v>0</v>
      </c>
      <c r="AS17" s="47">
        <f>IF(LEN(X17)-LEN(SUBSTITUTE(X17,"9o",))=0,0,1.33)</f>
        <v>0</v>
      </c>
      <c r="AT17" s="47">
        <f>IF(LEN(X17)-LEN(SUBSTITUTE(X17,"10o",))=0,0,1.41)</f>
        <v>0</v>
      </c>
      <c r="AU17" s="47">
        <f>IF(LEN(X17)-LEN(SUBSTITUTE(X17,"A",))=0,0,0)</f>
        <v>0</v>
      </c>
      <c r="AV17" s="47">
        <f>IF(LEN(X17)-LEN(SUBSTITUTE(X17,"B",))=0,0,0.04)</f>
        <v>0</v>
      </c>
      <c r="AW17" s="47">
        <f>IF(LEN(X17)-LEN(SUBSTITUTE(X17,"C",))=0,0,0.08)</f>
        <v>0</v>
      </c>
      <c r="AX17" s="47">
        <f>SUM(AP17:AW17)*AO17</f>
        <v>0</v>
      </c>
      <c r="AY17" s="47">
        <f>IF(LEN(X17)-LEN(SUBSTITUTE(X17,"p",))&lt;2,0,(LEN(X17)-LEN(SUBSTITUTE(X17,"p",))-1)*0.03)</f>
        <v>0</v>
      </c>
      <c r="AZ17" s="47">
        <f>IF(LEN(X17)-LEN(SUBSTITUTE(X17,"g",))=0,0,0.03)</f>
        <v>0</v>
      </c>
      <c r="BA17" s="47">
        <f>IF(LEN(X17)-LEN(SUBSTITUTE(X17,"G",))=0,0,0.08)</f>
        <v>0</v>
      </c>
      <c r="BB17" s="47">
        <f>(LEN(X17)-LEN(SUBSTITUTE(X17,"-",)))*0.09</f>
        <v>0</v>
      </c>
      <c r="BC17" s="47">
        <f>SUM(AY17:BB17)</f>
        <v>0</v>
      </c>
      <c r="BD17" s="60">
        <f>LEN(X17)-LEN(SUBSTITUTE(X17,"T",))</f>
        <v>0</v>
      </c>
      <c r="BE17" s="60">
        <f>LEN(X17)-LEN(SUBSTITUTE(X17,"Z",))</f>
        <v>0</v>
      </c>
      <c r="BF17" s="60">
        <f>LEN(X17)-LEN(SUBSTITUTE(X17,"S",))</f>
        <v>0</v>
      </c>
      <c r="BG17" s="60">
        <f>LEN(X17)-LEN(SUBSTITUTE(X17,"Y",))</f>
        <v>0</v>
      </c>
      <c r="BH17" s="60">
        <f>LEN(X17)-LEN(SUBSTITUTE(X17,"X",))</f>
        <v>0</v>
      </c>
      <c r="BI17" s="60">
        <f>LEN(X17)-LEN(SUBSTITUTE(X17,"M",))</f>
        <v>0</v>
      </c>
      <c r="BJ17" s="60">
        <f>LEN(X17)-LEN(SUBSTITUTE(X17,"K",))</f>
        <v>0</v>
      </c>
      <c r="BK17" s="60">
        <f>LEN(X17)-LEN(SUBSTITUTE(X17,"D",))</f>
        <v>0</v>
      </c>
      <c r="BL17" s="60">
        <f>SUM(BD17:BK17)</f>
        <v>0</v>
      </c>
      <c r="BM17" s="60">
        <f>IF(BL17=0,0,1)</f>
        <v>0</v>
      </c>
      <c r="BN17" s="47">
        <f>IF(BL17=1,0.6,0)</f>
        <v>0</v>
      </c>
      <c r="BO17" s="47">
        <f>IF(BL17=2,0.81,0)</f>
        <v>0</v>
      </c>
      <c r="BP17" s="47">
        <f>IF(BL17=3,1.01,0)</f>
        <v>0</v>
      </c>
      <c r="BQ17" s="47">
        <f>IF(BL17=4,1.15,0)</f>
        <v>0</v>
      </c>
      <c r="BR17" s="47">
        <f>IF(BL17=5,1.25,0)</f>
        <v>0</v>
      </c>
      <c r="BS17" s="47">
        <f>SUM(BN17:BR17)*BM17</f>
        <v>0</v>
      </c>
      <c r="BT17" s="47">
        <f>(LEN(X17)-LEN(SUBSTITUTE(X17,"T",)))*-0.03</f>
        <v>0</v>
      </c>
      <c r="BU17" s="47">
        <f>(LEN(X17)-LEN(SUBSTITUTE(X17,"Z",)))*0</f>
        <v>0</v>
      </c>
      <c r="BV17" s="47">
        <f>(LEN(X17)-LEN(SUBSTITUTE(X17,"S",)))*0.01</f>
        <v>0</v>
      </c>
      <c r="BW17" s="47">
        <f>(LEN(X17)-LEN(SUBSTITUTE(X17,"Y",)))*0.01</f>
        <v>0</v>
      </c>
      <c r="BX17" s="47">
        <f>(LEN(X17)-LEN(SUBSTITUTE(X17,"X",)))*0.01</f>
        <v>0</v>
      </c>
      <c r="BY17" s="47">
        <f>(LEN(X17)-LEN(SUBSTITUTE(X17,"M",)))*0.01</f>
        <v>0</v>
      </c>
      <c r="BZ17" s="47">
        <f>(LEN(X17)-LEN(SUBSTITUTE(X17,"K",)))*0.02</f>
        <v>0</v>
      </c>
      <c r="CA17" s="47">
        <f>(LEN(X17)-LEN(SUBSTITUTE(X17,"D",)))*0.02</f>
        <v>0</v>
      </c>
      <c r="CB17" s="47">
        <f>SUM(BT17:CA17)</f>
        <v>0</v>
      </c>
      <c r="CC17" s="47">
        <f>IF(A17=1,0.15,0)</f>
        <v>0</v>
      </c>
      <c r="CD17" s="47">
        <f>SUM(AG17,AN17,AX17,BC17,BS17,CB17,CC17)</f>
        <v>0</v>
      </c>
      <c r="CE17" s="56">
        <f>IF(H17="","",H17)</f>
      </c>
      <c r="CF17" s="47">
        <f>IF(LEN(CE17)-LEN(SUBSTITUTE(CE17,"b",))=0,0,1.05)</f>
        <v>0</v>
      </c>
      <c r="CG17" s="47">
        <f>IF(LEN(CE17)-LEN(SUBSTITUTE(CE17,"f",))=0,0,1.1)</f>
        <v>0</v>
      </c>
      <c r="CH17" s="47">
        <f>IF(LEN(CE17)-LEN(SUBSTITUTE(CE17,"H",))=0,0,0)</f>
        <v>0</v>
      </c>
      <c r="CI17" s="47">
        <f>IF(LEN(CE17)-LEN(SUBSTITUTE(CE17,"dF",))=0,0,0.36)</f>
        <v>0</v>
      </c>
      <c r="CJ17" s="47">
        <f>IF(LEN(CE17)-LEN(SUBSTITUTE(CE17,"tF",))=0,0,0.53)</f>
        <v>0</v>
      </c>
      <c r="CK17" s="56">
        <f>IF(CI17+CJ17=0,1,0)</f>
        <v>1</v>
      </c>
      <c r="CL17" s="47">
        <f>IF(LEN(CE17)-LEN(SUBSTITUTE(CE17,"F",))=0,0,0.19*CK17)</f>
        <v>0</v>
      </c>
      <c r="CM17" s="47">
        <f>(LEN(CE17)-LEN(SUBSTITUTE(CE17,"l",)))*1.09</f>
        <v>0</v>
      </c>
      <c r="CN17" s="47">
        <f>SUM(CF17:CJ17,CL17,CM17)</f>
        <v>0</v>
      </c>
      <c r="CO17" s="71">
        <f>IF(LEN(CE17)-LEN(SUBSTITUTE(CE17,"o",))&gt;0,0,1)</f>
        <v>1</v>
      </c>
      <c r="CP17" s="47">
        <f>IF(LEN(CE17)-LEN(SUBSTITUTE(CE17,"3",))=0,0,1.05)</f>
        <v>0</v>
      </c>
      <c r="CQ17" s="47">
        <f>IF(LEN(CE17)-LEN(SUBSTITUTE(CE17,"5",))=0,0,1.2)</f>
        <v>0</v>
      </c>
      <c r="CR17" s="47">
        <f>IF(LEN(CE17)-LEN(SUBSTITUTE(CE17,"7",))=0,0,1.28)</f>
        <v>0</v>
      </c>
      <c r="CS17" s="47">
        <f>IF(LEN(CE17)-LEN(SUBSTITUTE(CE17,"9",))=0,0,1.37)</f>
        <v>0</v>
      </c>
      <c r="CT17" s="47">
        <f>IF(LEN(CE17)-LEN(SUBSTITUTE(CE17,"10",))=0,0,1.45)</f>
        <v>0</v>
      </c>
      <c r="CU17" s="47">
        <f>SUM(CP17:CT17)*CO17</f>
        <v>0</v>
      </c>
      <c r="CV17" s="71">
        <f>IF(LEN(CE17)-LEN(SUBSTITUTE(CE17,"o",))&gt;0,1,0)</f>
        <v>0</v>
      </c>
      <c r="CW17" s="47">
        <f>IF(LEN(CE17)-LEN(SUBSTITUTE(CE17,"3o",))=0,0,1.07)</f>
        <v>0</v>
      </c>
      <c r="CX17" s="47">
        <f>IF(LEN(CE17)-LEN(SUBSTITUTE(CE17,"5o",))=0,0,1.16)</f>
        <v>0</v>
      </c>
      <c r="CY17" s="47">
        <f>IF(LEN(CE17)-LEN(SUBSTITUTE(CE17,"7o",))=0,0,1.24)</f>
        <v>0</v>
      </c>
      <c r="CZ17" s="47">
        <f>IF(LEN(CE17)-LEN(SUBSTITUTE(CE17,"9o",))=0,0,1.33)</f>
        <v>0</v>
      </c>
      <c r="DA17" s="47">
        <f>IF(LEN(CE17)-LEN(SUBSTITUTE(CE17,"10o",))=0,0,1.41)</f>
        <v>0</v>
      </c>
      <c r="DB17" s="47">
        <f>IF(LEN(CE17)-LEN(SUBSTITUTE(CE17,"A",))=0,0,0)</f>
        <v>0</v>
      </c>
      <c r="DC17" s="47">
        <f>IF(LEN(CE17)-LEN(SUBSTITUTE(CE17,"B",))=0,0,0.04)</f>
        <v>0</v>
      </c>
      <c r="DD17" s="47">
        <f>IF(LEN(CE17)-LEN(SUBSTITUTE(CE17,"C",))=0,0,0.08)</f>
        <v>0</v>
      </c>
      <c r="DE17" s="47">
        <f>SUM(CW17:DD17)*CV17</f>
        <v>0</v>
      </c>
      <c r="DF17" s="47">
        <f>IF(LEN(CE17)-LEN(SUBSTITUTE(CE17,"p",))&lt;2,0,(LEN(CE17)-LEN(SUBSTITUTE(CE17,"p",))-1)*0.03)</f>
        <v>0</v>
      </c>
      <c r="DG17" s="47">
        <f>IF(LEN(CE17)-LEN(SUBSTITUTE(CE17,"g",))=0,0,0.03)</f>
        <v>0</v>
      </c>
      <c r="DH17" s="47">
        <f>IF(LEN(CE17)-LEN(SUBSTITUTE(CE17,"G",))=0,0,0.08)</f>
        <v>0</v>
      </c>
      <c r="DI17" s="47">
        <f>(LEN(CE17)-LEN(SUBSTITUTE(CE17,"-",)))*0.09</f>
        <v>0</v>
      </c>
      <c r="DJ17" s="47">
        <f>SUM(DF17:DI17)</f>
        <v>0</v>
      </c>
      <c r="DK17" s="60">
        <f>LEN(CE17)-LEN(SUBSTITUTE(CE17,"T",))</f>
        <v>0</v>
      </c>
      <c r="DL17" s="60">
        <f>LEN(CE17)-LEN(SUBSTITUTE(CE17,"Z",))</f>
        <v>0</v>
      </c>
      <c r="DM17" s="60">
        <f>LEN(CE17)-LEN(SUBSTITUTE(CE17,"S",))</f>
        <v>0</v>
      </c>
      <c r="DN17" s="60">
        <f>LEN(CE17)-LEN(SUBSTITUTE(CE17,"Y",))</f>
        <v>0</v>
      </c>
      <c r="DO17" s="60">
        <f>LEN(CE17)-LEN(SUBSTITUTE(CE17,"X",))</f>
        <v>0</v>
      </c>
      <c r="DP17" s="60">
        <f>LEN(CE17)-LEN(SUBSTITUTE(CE17,"M",))</f>
        <v>0</v>
      </c>
      <c r="DQ17" s="60">
        <f>LEN(CE17)-LEN(SUBSTITUTE(CE17,"K",))</f>
        <v>0</v>
      </c>
      <c r="DR17" s="60">
        <f>LEN(CE17)-LEN(SUBSTITUTE(CE17,"D",))</f>
        <v>0</v>
      </c>
      <c r="DS17" s="60">
        <f>SUM(DK17:DR17)</f>
        <v>0</v>
      </c>
      <c r="DT17" s="60">
        <f>IF(DS17=0,0,1)</f>
        <v>0</v>
      </c>
      <c r="DU17" s="47">
        <f>IF(DS17=1,0.6,0)</f>
        <v>0</v>
      </c>
      <c r="DV17" s="47">
        <f>IF(DS17=2,0.81,0)</f>
        <v>0</v>
      </c>
      <c r="DW17" s="47">
        <f>IF(DS17=3,1.01,0)</f>
        <v>0</v>
      </c>
      <c r="DX17" s="47">
        <f>IF(DS17=4,1.15,0)</f>
        <v>0</v>
      </c>
      <c r="DY17" s="47">
        <f>IF(DS17=5,1.25,0)</f>
        <v>0</v>
      </c>
      <c r="DZ17" s="47">
        <f>SUM(DU17:DY17)*DT17</f>
        <v>0</v>
      </c>
      <c r="EA17" s="47">
        <f>(LEN(CE17)-LEN(SUBSTITUTE(CE17,"T",)))*-0.03</f>
        <v>0</v>
      </c>
      <c r="EB17" s="47">
        <f>(LEN(CE17)-LEN(SUBSTITUTE(CE17,"Z",)))*0</f>
        <v>0</v>
      </c>
      <c r="EC17" s="47">
        <f>(LEN(CE17)-LEN(SUBSTITUTE(CE17,"S",)))*0.01</f>
        <v>0</v>
      </c>
      <c r="ED17" s="47">
        <f>(LEN(CE17)-LEN(SUBSTITUTE(CE17,"Y",)))*0.01</f>
        <v>0</v>
      </c>
      <c r="EE17" s="47">
        <f>(LEN(CE17)-LEN(SUBSTITUTE(CE17,"X",)))*0.01</f>
        <v>0</v>
      </c>
      <c r="EF17" s="47">
        <f>(LEN(CE17)-LEN(SUBSTITUTE(CE17,"M",)))*0.01</f>
        <v>0</v>
      </c>
      <c r="EG17" s="47">
        <f>(LEN(CE17)-LEN(SUBSTITUTE(CE17,"K",)))*0.02</f>
        <v>0</v>
      </c>
      <c r="EH17" s="47">
        <f>(LEN(CE17)-LEN(SUBSTITUTE(CE17,"D",)))*0.02</f>
        <v>0</v>
      </c>
      <c r="EI17" s="47">
        <f>SUM(EA17:EH17)</f>
        <v>0</v>
      </c>
      <c r="EJ17" s="47">
        <f>IF(A17=1,0.15,0)</f>
        <v>0</v>
      </c>
      <c r="EK17" s="47">
        <f>SUM(CN17,CU17,DE17,DJ17,DZ17,EI17,EJ17)</f>
        <v>0</v>
      </c>
      <c r="EL17" s="68">
        <f>C17</f>
        <v>31.01</v>
      </c>
      <c r="EM17" s="68">
        <f>SUM(O17:Q17)+R17+S17</f>
        <v>12.600000000000001</v>
      </c>
      <c r="EN17" s="98">
        <f>ROUND(18-(12*C17)/B17,2)</f>
        <v>-3.26</v>
      </c>
      <c r="EO17" s="68">
        <f>IF(EN17&gt;7.5,7.5,IF(EN17&lt;0,0,EN17))</f>
        <v>0</v>
      </c>
      <c r="EP17" s="68">
        <f>SUM(EM17,EO17)</f>
        <v>12.600000000000001</v>
      </c>
    </row>
    <row r="18" spans="1:146" ht="13.5" customHeight="1">
      <c r="A18" s="61"/>
      <c r="B18" s="62">
        <v>17.5</v>
      </c>
      <c r="C18" s="63">
        <v>25.2</v>
      </c>
      <c r="D18" s="64">
        <v>3.1</v>
      </c>
      <c r="E18" s="64">
        <v>1.2</v>
      </c>
      <c r="F18" s="64">
        <v>0.5</v>
      </c>
      <c r="G18" s="65" t="s">
        <v>133</v>
      </c>
      <c r="H18" s="65" t="s">
        <v>119</v>
      </c>
      <c r="I18" s="66"/>
      <c r="J18" s="67">
        <v>3</v>
      </c>
      <c r="K18" s="5" t="s">
        <v>181</v>
      </c>
      <c r="L18" s="5" t="s">
        <v>182</v>
      </c>
      <c r="M18" s="5" t="s">
        <v>171</v>
      </c>
      <c r="N18" s="5" t="s">
        <v>130</v>
      </c>
      <c r="O18" s="68">
        <f>D18</f>
        <v>3.1</v>
      </c>
      <c r="P18" s="68">
        <f>D18</f>
        <v>3.1</v>
      </c>
      <c r="Q18" s="68">
        <f>D18</f>
        <v>3.1</v>
      </c>
      <c r="R18" s="68">
        <f>IF(V18&gt;3.75,3.75,V18)</f>
        <v>0.9</v>
      </c>
      <c r="S18" s="68">
        <f>IF(W18&gt;3.75,3.75,W18)</f>
        <v>0.4</v>
      </c>
      <c r="T18" s="70" t="str">
        <f>G18</f>
        <v>TT</v>
      </c>
      <c r="U18" s="70" t="str">
        <f>H18</f>
        <v>TS</v>
      </c>
      <c r="V18" s="58">
        <f>ROUND(E18*CD18,2)</f>
        <v>0.9</v>
      </c>
      <c r="W18" s="58">
        <f>ROUND(F18*EK18,2)</f>
        <v>0.4</v>
      </c>
      <c r="X18" s="56" t="str">
        <f>IF(G18="","",G18)</f>
        <v>TT</v>
      </c>
      <c r="Y18" s="47">
        <f>IF(LEN(X18)-LEN(SUBSTITUTE(X18,"b",))=0,0,1.05)</f>
        <v>0</v>
      </c>
      <c r="Z18" s="47">
        <f>IF(LEN(X18)-LEN(SUBSTITUTE(X18,"f",))=0,0,1.1)</f>
        <v>0</v>
      </c>
      <c r="AA18" s="47">
        <f>IF(LEN(X18)-LEN(SUBSTITUTE(X18,"H",))=0,0,0)</f>
        <v>0</v>
      </c>
      <c r="AB18" s="47">
        <f>IF(LEN(X18)-LEN(SUBSTITUTE(X18,"dF",))=0,0,0.36)</f>
        <v>0</v>
      </c>
      <c r="AC18" s="47">
        <f>IF(LEN(X18)-LEN(SUBSTITUTE(X18,"tF",))=0,0,0.53)</f>
        <v>0</v>
      </c>
      <c r="AD18" s="56">
        <f>IF(AB18+AC18=0,1,0)</f>
        <v>1</v>
      </c>
      <c r="AE18" s="47">
        <f>IF(LEN(X18)-LEN(SUBSTITUTE(X18,"F",))=0,0,0.19*AD18)</f>
        <v>0</v>
      </c>
      <c r="AF18" s="47">
        <f>(LEN(X18)-LEN(SUBSTITUTE(X18,"l",)))*1.09</f>
        <v>0</v>
      </c>
      <c r="AG18" s="47">
        <f>SUM(Y18:AC18,AE18,AF18)</f>
        <v>0</v>
      </c>
      <c r="AH18" s="71">
        <f>IF(LEN(X18)-LEN(SUBSTITUTE(X18,"o",))&gt;0,0,1)</f>
        <v>1</v>
      </c>
      <c r="AI18" s="47">
        <f>IF(LEN(X18)-LEN(SUBSTITUTE(X18,"3",))=0,0,1.05)</f>
        <v>0</v>
      </c>
      <c r="AJ18" s="47">
        <f>IF(LEN(X18)-LEN(SUBSTITUTE(X18,"5",))=0,0,1.2)</f>
        <v>0</v>
      </c>
      <c r="AK18" s="47">
        <f>IF(LEN(X18)-LEN(SUBSTITUTE(X18,"7",))=0,0,1.28)</f>
        <v>0</v>
      </c>
      <c r="AL18" s="47">
        <f>IF(LEN(X18)-LEN(SUBSTITUTE(X18,"9",))=0,0,1.37)</f>
        <v>0</v>
      </c>
      <c r="AM18" s="47">
        <f>IF(LEN(X18)-LEN(SUBSTITUTE(X18,"10",))=0,0,1.45)</f>
        <v>0</v>
      </c>
      <c r="AN18" s="47">
        <f>SUM(AI18:AM18)*AH18</f>
        <v>0</v>
      </c>
      <c r="AO18" s="71">
        <f>IF(LEN(X18)-LEN(SUBSTITUTE(X18,"o",))&gt;0,1,0)</f>
        <v>0</v>
      </c>
      <c r="AP18" s="47">
        <f>IF(LEN(X18)-LEN(SUBSTITUTE(X18,"3o",))=0,0,1.07)</f>
        <v>0</v>
      </c>
      <c r="AQ18" s="47">
        <f>IF(LEN(X18)-LEN(SUBSTITUTE(X18,"5o",))=0,0,1.16)</f>
        <v>0</v>
      </c>
      <c r="AR18" s="47">
        <f>IF(LEN(X18)-LEN(SUBSTITUTE(X18,"7o",))=0,0,1.24)</f>
        <v>0</v>
      </c>
      <c r="AS18" s="47">
        <f>IF(LEN(X18)-LEN(SUBSTITUTE(X18,"9o",))=0,0,1.33)</f>
        <v>0</v>
      </c>
      <c r="AT18" s="47">
        <f>IF(LEN(X18)-LEN(SUBSTITUTE(X18,"10o",))=0,0,1.41)</f>
        <v>0</v>
      </c>
      <c r="AU18" s="47">
        <f>IF(LEN(X18)-LEN(SUBSTITUTE(X18,"A",))=0,0,0)</f>
        <v>0</v>
      </c>
      <c r="AV18" s="47">
        <f>IF(LEN(X18)-LEN(SUBSTITUTE(X18,"B",))=0,0,0.04)</f>
        <v>0</v>
      </c>
      <c r="AW18" s="47">
        <f>IF(LEN(X18)-LEN(SUBSTITUTE(X18,"C",))=0,0,0.08)</f>
        <v>0</v>
      </c>
      <c r="AX18" s="47">
        <f>SUM(AP18:AW18)*AO18</f>
        <v>0</v>
      </c>
      <c r="AY18" s="47">
        <f>IF(LEN(X18)-LEN(SUBSTITUTE(X18,"p",))&lt;2,0,(LEN(X18)-LEN(SUBSTITUTE(X18,"p",))-1)*0.03)</f>
        <v>0</v>
      </c>
      <c r="AZ18" s="47">
        <f>IF(LEN(X18)-LEN(SUBSTITUTE(X18,"g",))=0,0,0.03)</f>
        <v>0</v>
      </c>
      <c r="BA18" s="47">
        <f>IF(LEN(X18)-LEN(SUBSTITUTE(X18,"G",))=0,0,0.08)</f>
        <v>0</v>
      </c>
      <c r="BB18" s="47">
        <f>(LEN(X18)-LEN(SUBSTITUTE(X18,"-",)))*0.09</f>
        <v>0</v>
      </c>
      <c r="BC18" s="47">
        <f>SUM(AY18:BB18)</f>
        <v>0</v>
      </c>
      <c r="BD18" s="60">
        <f>LEN(X18)-LEN(SUBSTITUTE(X18,"T",))</f>
        <v>2</v>
      </c>
      <c r="BE18" s="60">
        <f>LEN(X18)-LEN(SUBSTITUTE(X18,"Z",))</f>
        <v>0</v>
      </c>
      <c r="BF18" s="60">
        <f>LEN(X18)-LEN(SUBSTITUTE(X18,"S",))</f>
        <v>0</v>
      </c>
      <c r="BG18" s="60">
        <f>LEN(X18)-LEN(SUBSTITUTE(X18,"Y",))</f>
        <v>0</v>
      </c>
      <c r="BH18" s="60">
        <f>LEN(X18)-LEN(SUBSTITUTE(X18,"X",))</f>
        <v>0</v>
      </c>
      <c r="BI18" s="60">
        <f>LEN(X18)-LEN(SUBSTITUTE(X18,"M",))</f>
        <v>0</v>
      </c>
      <c r="BJ18" s="60">
        <f>LEN(X18)-LEN(SUBSTITUTE(X18,"K",))</f>
        <v>0</v>
      </c>
      <c r="BK18" s="60">
        <f>LEN(X18)-LEN(SUBSTITUTE(X18,"D",))</f>
        <v>0</v>
      </c>
      <c r="BL18" s="60">
        <f>SUM(BD18:BK18)</f>
        <v>2</v>
      </c>
      <c r="BM18" s="60">
        <f>IF(BL18=0,0,1)</f>
        <v>1</v>
      </c>
      <c r="BN18" s="47">
        <f>IF(BL18=1,0.6,0)</f>
        <v>0</v>
      </c>
      <c r="BO18" s="47">
        <f>IF(BL18=2,0.81,0)</f>
        <v>0.81</v>
      </c>
      <c r="BP18" s="47">
        <f>IF(BL18=3,1.01,0)</f>
        <v>0</v>
      </c>
      <c r="BQ18" s="47">
        <f>IF(BL18=4,1.15,0)</f>
        <v>0</v>
      </c>
      <c r="BR18" s="47">
        <f>IF(BL18=5,1.25,0)</f>
        <v>0</v>
      </c>
      <c r="BS18" s="47">
        <f>SUM(BN18:BR18)*BM18</f>
        <v>0.81</v>
      </c>
      <c r="BT18" s="47">
        <f>(LEN(X18)-LEN(SUBSTITUTE(X18,"T",)))*-0.03</f>
        <v>-0.06</v>
      </c>
      <c r="BU18" s="47">
        <f>(LEN(X18)-LEN(SUBSTITUTE(X18,"Z",)))*0</f>
        <v>0</v>
      </c>
      <c r="BV18" s="47">
        <f>(LEN(X18)-LEN(SUBSTITUTE(X18,"S",)))*0.01</f>
        <v>0</v>
      </c>
      <c r="BW18" s="47">
        <f>(LEN(X18)-LEN(SUBSTITUTE(X18,"Y",)))*0.01</f>
        <v>0</v>
      </c>
      <c r="BX18" s="47">
        <f>(LEN(X18)-LEN(SUBSTITUTE(X18,"X",)))*0.01</f>
        <v>0</v>
      </c>
      <c r="BY18" s="47">
        <f>(LEN(X18)-LEN(SUBSTITUTE(X18,"M",)))*0.01</f>
        <v>0</v>
      </c>
      <c r="BZ18" s="47">
        <f>(LEN(X18)-LEN(SUBSTITUTE(X18,"K",)))*0.02</f>
        <v>0</v>
      </c>
      <c r="CA18" s="47">
        <f>(LEN(X18)-LEN(SUBSTITUTE(X18,"D",)))*0.02</f>
        <v>0</v>
      </c>
      <c r="CB18" s="47">
        <f>SUM(BT18:CA18)</f>
        <v>-0.06</v>
      </c>
      <c r="CC18" s="47">
        <f>IF(A18=1,0.15,0)</f>
        <v>0</v>
      </c>
      <c r="CD18" s="47">
        <f>SUM(AG18,AN18,AX18,BC18,BS18,CB18,CC18)</f>
        <v>0.75</v>
      </c>
      <c r="CE18" s="56" t="str">
        <f>IF(H18="","",H18)</f>
        <v>TS</v>
      </c>
      <c r="CF18" s="47">
        <f>IF(LEN(CE18)-LEN(SUBSTITUTE(CE18,"b",))=0,0,1.05)</f>
        <v>0</v>
      </c>
      <c r="CG18" s="47">
        <f>IF(LEN(CE18)-LEN(SUBSTITUTE(CE18,"f",))=0,0,1.1)</f>
        <v>0</v>
      </c>
      <c r="CH18" s="47">
        <f>IF(LEN(CE18)-LEN(SUBSTITUTE(CE18,"H",))=0,0,0)</f>
        <v>0</v>
      </c>
      <c r="CI18" s="47">
        <f>IF(LEN(CE18)-LEN(SUBSTITUTE(CE18,"dF",))=0,0,0.36)</f>
        <v>0</v>
      </c>
      <c r="CJ18" s="47">
        <f>IF(LEN(CE18)-LEN(SUBSTITUTE(CE18,"tF",))=0,0,0.53)</f>
        <v>0</v>
      </c>
      <c r="CK18" s="56">
        <f>IF(CI18+CJ18=0,1,0)</f>
        <v>1</v>
      </c>
      <c r="CL18" s="47">
        <f>IF(LEN(CE18)-LEN(SUBSTITUTE(CE18,"F",))=0,0,0.19*CK18)</f>
        <v>0</v>
      </c>
      <c r="CM18" s="47">
        <f>(LEN(CE18)-LEN(SUBSTITUTE(CE18,"l",)))*1.09</f>
        <v>0</v>
      </c>
      <c r="CN18" s="47">
        <f>SUM(CF18:CJ18,CL18,CM18)</f>
        <v>0</v>
      </c>
      <c r="CO18" s="71">
        <f>IF(LEN(CE18)-LEN(SUBSTITUTE(CE18,"o",))&gt;0,0,1)</f>
        <v>1</v>
      </c>
      <c r="CP18" s="47">
        <f>IF(LEN(CE18)-LEN(SUBSTITUTE(CE18,"3",))=0,0,1.05)</f>
        <v>0</v>
      </c>
      <c r="CQ18" s="47">
        <f>IF(LEN(CE18)-LEN(SUBSTITUTE(CE18,"5",))=0,0,1.2)</f>
        <v>0</v>
      </c>
      <c r="CR18" s="47">
        <f>IF(LEN(CE18)-LEN(SUBSTITUTE(CE18,"7",))=0,0,1.28)</f>
        <v>0</v>
      </c>
      <c r="CS18" s="47">
        <f>IF(LEN(CE18)-LEN(SUBSTITUTE(CE18,"9",))=0,0,1.37)</f>
        <v>0</v>
      </c>
      <c r="CT18" s="47">
        <f>IF(LEN(CE18)-LEN(SUBSTITUTE(CE18,"10",))=0,0,1.45)</f>
        <v>0</v>
      </c>
      <c r="CU18" s="47">
        <f>SUM(CP18:CT18)*CO18</f>
        <v>0</v>
      </c>
      <c r="CV18" s="71">
        <f>IF(LEN(CE18)-LEN(SUBSTITUTE(CE18,"o",))&gt;0,1,0)</f>
        <v>0</v>
      </c>
      <c r="CW18" s="47">
        <f>IF(LEN(CE18)-LEN(SUBSTITUTE(CE18,"3o",))=0,0,1.07)</f>
        <v>0</v>
      </c>
      <c r="CX18" s="47">
        <f>IF(LEN(CE18)-LEN(SUBSTITUTE(CE18,"5o",))=0,0,1.16)</f>
        <v>0</v>
      </c>
      <c r="CY18" s="47">
        <f>IF(LEN(CE18)-LEN(SUBSTITUTE(CE18,"7o",))=0,0,1.24)</f>
        <v>0</v>
      </c>
      <c r="CZ18" s="47">
        <f>IF(LEN(CE18)-LEN(SUBSTITUTE(CE18,"9o",))=0,0,1.33)</f>
        <v>0</v>
      </c>
      <c r="DA18" s="47">
        <f>IF(LEN(CE18)-LEN(SUBSTITUTE(CE18,"10o",))=0,0,1.41)</f>
        <v>0</v>
      </c>
      <c r="DB18" s="47">
        <f>IF(LEN(CE18)-LEN(SUBSTITUTE(CE18,"A",))=0,0,0)</f>
        <v>0</v>
      </c>
      <c r="DC18" s="47">
        <f>IF(LEN(CE18)-LEN(SUBSTITUTE(CE18,"B",))=0,0,0.04)</f>
        <v>0</v>
      </c>
      <c r="DD18" s="47">
        <f>IF(LEN(CE18)-LEN(SUBSTITUTE(CE18,"C",))=0,0,0.08)</f>
        <v>0</v>
      </c>
      <c r="DE18" s="47">
        <f>SUM(CW18:DD18)*CV18</f>
        <v>0</v>
      </c>
      <c r="DF18" s="47">
        <f>IF(LEN(CE18)-LEN(SUBSTITUTE(CE18,"p",))&lt;2,0,(LEN(CE18)-LEN(SUBSTITUTE(CE18,"p",))-1)*0.03)</f>
        <v>0</v>
      </c>
      <c r="DG18" s="47">
        <f>IF(LEN(CE18)-LEN(SUBSTITUTE(CE18,"g",))=0,0,0.03)</f>
        <v>0</v>
      </c>
      <c r="DH18" s="47">
        <f>IF(LEN(CE18)-LEN(SUBSTITUTE(CE18,"G",))=0,0,0.08)</f>
        <v>0</v>
      </c>
      <c r="DI18" s="47">
        <f>(LEN(CE18)-LEN(SUBSTITUTE(CE18,"-",)))*0.09</f>
        <v>0</v>
      </c>
      <c r="DJ18" s="47">
        <f>SUM(DF18:DI18)</f>
        <v>0</v>
      </c>
      <c r="DK18" s="60">
        <f>LEN(CE18)-LEN(SUBSTITUTE(CE18,"T",))</f>
        <v>1</v>
      </c>
      <c r="DL18" s="60">
        <f>LEN(CE18)-LEN(SUBSTITUTE(CE18,"Z",))</f>
        <v>0</v>
      </c>
      <c r="DM18" s="60">
        <f>LEN(CE18)-LEN(SUBSTITUTE(CE18,"S",))</f>
        <v>1</v>
      </c>
      <c r="DN18" s="60">
        <f>LEN(CE18)-LEN(SUBSTITUTE(CE18,"Y",))</f>
        <v>0</v>
      </c>
      <c r="DO18" s="60">
        <f>LEN(CE18)-LEN(SUBSTITUTE(CE18,"X",))</f>
        <v>0</v>
      </c>
      <c r="DP18" s="60">
        <f>LEN(CE18)-LEN(SUBSTITUTE(CE18,"M",))</f>
        <v>0</v>
      </c>
      <c r="DQ18" s="60">
        <f>LEN(CE18)-LEN(SUBSTITUTE(CE18,"K",))</f>
        <v>0</v>
      </c>
      <c r="DR18" s="60">
        <f>LEN(CE18)-LEN(SUBSTITUTE(CE18,"D",))</f>
        <v>0</v>
      </c>
      <c r="DS18" s="60">
        <f>SUM(DK18:DR18)</f>
        <v>2</v>
      </c>
      <c r="DT18" s="60">
        <f>IF(DS18=0,0,1)</f>
        <v>1</v>
      </c>
      <c r="DU18" s="47">
        <f>IF(DS18=1,0.6,0)</f>
        <v>0</v>
      </c>
      <c r="DV18" s="47">
        <f>IF(DS18=2,0.81,0)</f>
        <v>0.81</v>
      </c>
      <c r="DW18" s="47">
        <f>IF(DS18=3,1.01,0)</f>
        <v>0</v>
      </c>
      <c r="DX18" s="47">
        <f>IF(DS18=4,1.15,0)</f>
        <v>0</v>
      </c>
      <c r="DY18" s="47">
        <f>IF(DS18=5,1.25,0)</f>
        <v>0</v>
      </c>
      <c r="DZ18" s="47">
        <f>SUM(DU18:DY18)*DT18</f>
        <v>0.81</v>
      </c>
      <c r="EA18" s="47">
        <f>(LEN(CE18)-LEN(SUBSTITUTE(CE18,"T",)))*-0.03</f>
        <v>-0.03</v>
      </c>
      <c r="EB18" s="47">
        <f>(LEN(CE18)-LEN(SUBSTITUTE(CE18,"Z",)))*0</f>
        <v>0</v>
      </c>
      <c r="EC18" s="47">
        <f>(LEN(CE18)-LEN(SUBSTITUTE(CE18,"S",)))*0.01</f>
        <v>0.01</v>
      </c>
      <c r="ED18" s="47">
        <f>(LEN(CE18)-LEN(SUBSTITUTE(CE18,"Y",)))*0.01</f>
        <v>0</v>
      </c>
      <c r="EE18" s="47">
        <f>(LEN(CE18)-LEN(SUBSTITUTE(CE18,"X",)))*0.01</f>
        <v>0</v>
      </c>
      <c r="EF18" s="47">
        <f>(LEN(CE18)-LEN(SUBSTITUTE(CE18,"M",)))*0.01</f>
        <v>0</v>
      </c>
      <c r="EG18" s="47">
        <f>(LEN(CE18)-LEN(SUBSTITUTE(CE18,"K",)))*0.02</f>
        <v>0</v>
      </c>
      <c r="EH18" s="47">
        <f>(LEN(CE18)-LEN(SUBSTITUTE(CE18,"D",)))*0.02</f>
        <v>0</v>
      </c>
      <c r="EI18" s="47">
        <f>SUM(EA18:EH18)</f>
        <v>-0.019999999999999997</v>
      </c>
      <c r="EJ18" s="47">
        <f>IF(A18=1,0.15,0)</f>
        <v>0</v>
      </c>
      <c r="EK18" s="47">
        <f>SUM(CN18,CU18,DE18,DJ18,DZ18,EI18,EJ18)</f>
        <v>0.79</v>
      </c>
      <c r="EL18" s="68">
        <f>C18</f>
        <v>25.2</v>
      </c>
      <c r="EM18" s="68">
        <f>SUM(O18:Q18)+R18+S18</f>
        <v>10.600000000000001</v>
      </c>
      <c r="EN18" s="98">
        <f>ROUND(18-(12*C18)/B18,2)</f>
        <v>0.72</v>
      </c>
      <c r="EO18" s="68">
        <f>IF(EN18&gt;7.5,7.5,IF(EN18&lt;0,0,EN18))</f>
        <v>0.72</v>
      </c>
      <c r="EP18" s="68">
        <f>SUM(EM18,EO18)</f>
        <v>11.320000000000002</v>
      </c>
    </row>
    <row r="19" spans="1:146" ht="13.5" customHeight="1">
      <c r="A19" s="61"/>
      <c r="B19" s="62">
        <v>17.5</v>
      </c>
      <c r="C19" s="63">
        <v>28.16</v>
      </c>
      <c r="D19" s="64">
        <v>3.3</v>
      </c>
      <c r="E19" s="64">
        <v>0.5</v>
      </c>
      <c r="F19" s="64">
        <v>1.5</v>
      </c>
      <c r="G19" s="65" t="s">
        <v>119</v>
      </c>
      <c r="H19" s="65" t="s">
        <v>107</v>
      </c>
      <c r="I19" s="66"/>
      <c r="J19" s="67">
        <v>4</v>
      </c>
      <c r="K19" s="5" t="s">
        <v>164</v>
      </c>
      <c r="L19" s="5" t="s">
        <v>165</v>
      </c>
      <c r="M19" s="5" t="s">
        <v>136</v>
      </c>
      <c r="N19" s="5" t="s">
        <v>166</v>
      </c>
      <c r="O19" s="68">
        <f>D19</f>
        <v>3.3</v>
      </c>
      <c r="P19" s="68">
        <f>D19</f>
        <v>3.3</v>
      </c>
      <c r="Q19" s="68">
        <f>D19</f>
        <v>3.3</v>
      </c>
      <c r="R19" s="68">
        <f>IF(V19&gt;3.75,3.75,V19)</f>
        <v>0.4</v>
      </c>
      <c r="S19" s="68">
        <f>IF(W19&gt;3.75,3.75,W19)</f>
        <v>0.92</v>
      </c>
      <c r="T19" s="70" t="str">
        <f>G19</f>
        <v>TS</v>
      </c>
      <c r="U19" s="70" t="str">
        <f>H19</f>
        <v>S</v>
      </c>
      <c r="V19" s="58">
        <f>ROUND(E19*CD19,2)</f>
        <v>0.4</v>
      </c>
      <c r="W19" s="58">
        <f>ROUND(F19*EK19,2)</f>
        <v>0.92</v>
      </c>
      <c r="X19" s="56" t="str">
        <f>IF(G19="","",G19)</f>
        <v>TS</v>
      </c>
      <c r="Y19" s="47">
        <f>IF(LEN(X19)-LEN(SUBSTITUTE(X19,"b",))=0,0,1.05)</f>
        <v>0</v>
      </c>
      <c r="Z19" s="47">
        <f>IF(LEN(X19)-LEN(SUBSTITUTE(X19,"f",))=0,0,1.1)</f>
        <v>0</v>
      </c>
      <c r="AA19" s="47">
        <f>IF(LEN(X19)-LEN(SUBSTITUTE(X19,"H",))=0,0,0)</f>
        <v>0</v>
      </c>
      <c r="AB19" s="47">
        <f>IF(LEN(X19)-LEN(SUBSTITUTE(X19,"dF",))=0,0,0.36)</f>
        <v>0</v>
      </c>
      <c r="AC19" s="47">
        <f>IF(LEN(X19)-LEN(SUBSTITUTE(X19,"tF",))=0,0,0.53)</f>
        <v>0</v>
      </c>
      <c r="AD19" s="56">
        <f>IF(AB19+AC19=0,1,0)</f>
        <v>1</v>
      </c>
      <c r="AE19" s="47">
        <f>IF(LEN(X19)-LEN(SUBSTITUTE(X19,"F",))=0,0,0.19*AD19)</f>
        <v>0</v>
      </c>
      <c r="AF19" s="47">
        <f>(LEN(X19)-LEN(SUBSTITUTE(X19,"l",)))*1.09</f>
        <v>0</v>
      </c>
      <c r="AG19" s="47">
        <f>SUM(Y19:AC19,AE19,AF19)</f>
        <v>0</v>
      </c>
      <c r="AH19" s="71">
        <f>IF(LEN(X19)-LEN(SUBSTITUTE(X19,"o",))&gt;0,0,1)</f>
        <v>1</v>
      </c>
      <c r="AI19" s="47">
        <f>IF(LEN(X19)-LEN(SUBSTITUTE(X19,"3",))=0,0,1.05)</f>
        <v>0</v>
      </c>
      <c r="AJ19" s="47">
        <f>IF(LEN(X19)-LEN(SUBSTITUTE(X19,"5",))=0,0,1.2)</f>
        <v>0</v>
      </c>
      <c r="AK19" s="47">
        <f>IF(LEN(X19)-LEN(SUBSTITUTE(X19,"7",))=0,0,1.28)</f>
        <v>0</v>
      </c>
      <c r="AL19" s="47">
        <f>IF(LEN(X19)-LEN(SUBSTITUTE(X19,"9",))=0,0,1.37)</f>
        <v>0</v>
      </c>
      <c r="AM19" s="47">
        <f>IF(LEN(X19)-LEN(SUBSTITUTE(X19,"10",))=0,0,1.45)</f>
        <v>0</v>
      </c>
      <c r="AN19" s="47">
        <f>SUM(AI19:AM19)*AH19</f>
        <v>0</v>
      </c>
      <c r="AO19" s="71">
        <f>IF(LEN(X19)-LEN(SUBSTITUTE(X19,"o",))&gt;0,1,0)</f>
        <v>0</v>
      </c>
      <c r="AP19" s="47">
        <f>IF(LEN(X19)-LEN(SUBSTITUTE(X19,"3o",))=0,0,1.07)</f>
        <v>0</v>
      </c>
      <c r="AQ19" s="47">
        <f>IF(LEN(X19)-LEN(SUBSTITUTE(X19,"5o",))=0,0,1.16)</f>
        <v>0</v>
      </c>
      <c r="AR19" s="47">
        <f>IF(LEN(X19)-LEN(SUBSTITUTE(X19,"7o",))=0,0,1.24)</f>
        <v>0</v>
      </c>
      <c r="AS19" s="47">
        <f>IF(LEN(X19)-LEN(SUBSTITUTE(X19,"9o",))=0,0,1.33)</f>
        <v>0</v>
      </c>
      <c r="AT19" s="47">
        <f>IF(LEN(X19)-LEN(SUBSTITUTE(X19,"10o",))=0,0,1.41)</f>
        <v>0</v>
      </c>
      <c r="AU19" s="47">
        <f>IF(LEN(X19)-LEN(SUBSTITUTE(X19,"A",))=0,0,0)</f>
        <v>0</v>
      </c>
      <c r="AV19" s="47">
        <f>IF(LEN(X19)-LEN(SUBSTITUTE(X19,"B",))=0,0,0.04)</f>
        <v>0</v>
      </c>
      <c r="AW19" s="47">
        <f>IF(LEN(X19)-LEN(SUBSTITUTE(X19,"C",))=0,0,0.08)</f>
        <v>0</v>
      </c>
      <c r="AX19" s="47">
        <f>SUM(AP19:AW19)*AO19</f>
        <v>0</v>
      </c>
      <c r="AY19" s="47">
        <f>IF(LEN(X19)-LEN(SUBSTITUTE(X19,"p",))&lt;2,0,(LEN(X19)-LEN(SUBSTITUTE(X19,"p",))-1)*0.03)</f>
        <v>0</v>
      </c>
      <c r="AZ19" s="47">
        <f>IF(LEN(X19)-LEN(SUBSTITUTE(X19,"g",))=0,0,0.03)</f>
        <v>0</v>
      </c>
      <c r="BA19" s="47">
        <f>IF(LEN(X19)-LEN(SUBSTITUTE(X19,"G",))=0,0,0.08)</f>
        <v>0</v>
      </c>
      <c r="BB19" s="47">
        <f>(LEN(X19)-LEN(SUBSTITUTE(X19,"-",)))*0.09</f>
        <v>0</v>
      </c>
      <c r="BC19" s="47">
        <f>SUM(AY19:BB19)</f>
        <v>0</v>
      </c>
      <c r="BD19" s="60">
        <f>LEN(X19)-LEN(SUBSTITUTE(X19,"T",))</f>
        <v>1</v>
      </c>
      <c r="BE19" s="60">
        <f>LEN(X19)-LEN(SUBSTITUTE(X19,"Z",))</f>
        <v>0</v>
      </c>
      <c r="BF19" s="60">
        <f>LEN(X19)-LEN(SUBSTITUTE(X19,"S",))</f>
        <v>1</v>
      </c>
      <c r="BG19" s="60">
        <f>LEN(X19)-LEN(SUBSTITUTE(X19,"Y",))</f>
        <v>0</v>
      </c>
      <c r="BH19" s="60">
        <f>LEN(X19)-LEN(SUBSTITUTE(X19,"X",))</f>
        <v>0</v>
      </c>
      <c r="BI19" s="60">
        <f>LEN(X19)-LEN(SUBSTITUTE(X19,"M",))</f>
        <v>0</v>
      </c>
      <c r="BJ19" s="60">
        <f>LEN(X19)-LEN(SUBSTITUTE(X19,"K",))</f>
        <v>0</v>
      </c>
      <c r="BK19" s="60">
        <f>LEN(X19)-LEN(SUBSTITUTE(X19,"D",))</f>
        <v>0</v>
      </c>
      <c r="BL19" s="60">
        <f>SUM(BD19:BK19)</f>
        <v>2</v>
      </c>
      <c r="BM19" s="60">
        <f>IF(BL19=0,0,1)</f>
        <v>1</v>
      </c>
      <c r="BN19" s="47">
        <f>IF(BL19=1,0.6,0)</f>
        <v>0</v>
      </c>
      <c r="BO19" s="47">
        <f>IF(BL19=2,0.81,0)</f>
        <v>0.81</v>
      </c>
      <c r="BP19" s="47">
        <f>IF(BL19=3,1.01,0)</f>
        <v>0</v>
      </c>
      <c r="BQ19" s="47">
        <f>IF(BL19=4,1.15,0)</f>
        <v>0</v>
      </c>
      <c r="BR19" s="47">
        <f>IF(BL19=5,1.25,0)</f>
        <v>0</v>
      </c>
      <c r="BS19" s="47">
        <f>SUM(BN19:BR19)*BM19</f>
        <v>0.81</v>
      </c>
      <c r="BT19" s="47">
        <f>(LEN(X19)-LEN(SUBSTITUTE(X19,"T",)))*-0.03</f>
        <v>-0.03</v>
      </c>
      <c r="BU19" s="47">
        <f>(LEN(X19)-LEN(SUBSTITUTE(X19,"Z",)))*0</f>
        <v>0</v>
      </c>
      <c r="BV19" s="47">
        <f>(LEN(X19)-LEN(SUBSTITUTE(X19,"S",)))*0.01</f>
        <v>0.01</v>
      </c>
      <c r="BW19" s="47">
        <f>(LEN(X19)-LEN(SUBSTITUTE(X19,"Y",)))*0.01</f>
        <v>0</v>
      </c>
      <c r="BX19" s="47">
        <f>(LEN(X19)-LEN(SUBSTITUTE(X19,"X",)))*0.01</f>
        <v>0</v>
      </c>
      <c r="BY19" s="47">
        <f>(LEN(X19)-LEN(SUBSTITUTE(X19,"M",)))*0.01</f>
        <v>0</v>
      </c>
      <c r="BZ19" s="47">
        <f>(LEN(X19)-LEN(SUBSTITUTE(X19,"K",)))*0.02</f>
        <v>0</v>
      </c>
      <c r="CA19" s="47">
        <f>(LEN(X19)-LEN(SUBSTITUTE(X19,"D",)))*0.02</f>
        <v>0</v>
      </c>
      <c r="CB19" s="47">
        <f>SUM(BT19:CA19)</f>
        <v>-0.019999999999999997</v>
      </c>
      <c r="CC19" s="47">
        <f>IF(A19=1,0.15,0)</f>
        <v>0</v>
      </c>
      <c r="CD19" s="47">
        <f>SUM(AG19,AN19,AX19,BC19,BS19,CB19,CC19)</f>
        <v>0.79</v>
      </c>
      <c r="CE19" s="56" t="str">
        <f>IF(H19="","",H19)</f>
        <v>S</v>
      </c>
      <c r="CF19" s="47">
        <f>IF(LEN(CE19)-LEN(SUBSTITUTE(CE19,"b",))=0,0,1.05)</f>
        <v>0</v>
      </c>
      <c r="CG19" s="47">
        <f>IF(LEN(CE19)-LEN(SUBSTITUTE(CE19,"f",))=0,0,1.1)</f>
        <v>0</v>
      </c>
      <c r="CH19" s="47">
        <f>IF(LEN(CE19)-LEN(SUBSTITUTE(CE19,"H",))=0,0,0)</f>
        <v>0</v>
      </c>
      <c r="CI19" s="47">
        <f>IF(LEN(CE19)-LEN(SUBSTITUTE(CE19,"dF",))=0,0,0.36)</f>
        <v>0</v>
      </c>
      <c r="CJ19" s="47">
        <f>IF(LEN(CE19)-LEN(SUBSTITUTE(CE19,"tF",))=0,0,0.53)</f>
        <v>0</v>
      </c>
      <c r="CK19" s="56">
        <f>IF(CI19+CJ19=0,1,0)</f>
        <v>1</v>
      </c>
      <c r="CL19" s="47">
        <f>IF(LEN(CE19)-LEN(SUBSTITUTE(CE19,"F",))=0,0,0.19*CK19)</f>
        <v>0</v>
      </c>
      <c r="CM19" s="47">
        <f>(LEN(CE19)-LEN(SUBSTITUTE(CE19,"l",)))*1.09</f>
        <v>0</v>
      </c>
      <c r="CN19" s="47">
        <f>SUM(CF19:CJ19,CL19,CM19)</f>
        <v>0</v>
      </c>
      <c r="CO19" s="71">
        <f>IF(LEN(CE19)-LEN(SUBSTITUTE(CE19,"o",))&gt;0,0,1)</f>
        <v>1</v>
      </c>
      <c r="CP19" s="47">
        <f>IF(LEN(CE19)-LEN(SUBSTITUTE(CE19,"3",))=0,0,1.05)</f>
        <v>0</v>
      </c>
      <c r="CQ19" s="47">
        <f>IF(LEN(CE19)-LEN(SUBSTITUTE(CE19,"5",))=0,0,1.2)</f>
        <v>0</v>
      </c>
      <c r="CR19" s="47">
        <f>IF(LEN(CE19)-LEN(SUBSTITUTE(CE19,"7",))=0,0,1.28)</f>
        <v>0</v>
      </c>
      <c r="CS19" s="47">
        <f>IF(LEN(CE19)-LEN(SUBSTITUTE(CE19,"9",))=0,0,1.37)</f>
        <v>0</v>
      </c>
      <c r="CT19" s="47">
        <f>IF(LEN(CE19)-LEN(SUBSTITUTE(CE19,"10",))=0,0,1.45)</f>
        <v>0</v>
      </c>
      <c r="CU19" s="47">
        <f>SUM(CP19:CT19)*CO19</f>
        <v>0</v>
      </c>
      <c r="CV19" s="71">
        <f>IF(LEN(CE19)-LEN(SUBSTITUTE(CE19,"o",))&gt;0,1,0)</f>
        <v>0</v>
      </c>
      <c r="CW19" s="47">
        <f>IF(LEN(CE19)-LEN(SUBSTITUTE(CE19,"3o",))=0,0,1.07)</f>
        <v>0</v>
      </c>
      <c r="CX19" s="47">
        <f>IF(LEN(CE19)-LEN(SUBSTITUTE(CE19,"5o",))=0,0,1.16)</f>
        <v>0</v>
      </c>
      <c r="CY19" s="47">
        <f>IF(LEN(CE19)-LEN(SUBSTITUTE(CE19,"7o",))=0,0,1.24)</f>
        <v>0</v>
      </c>
      <c r="CZ19" s="47">
        <f>IF(LEN(CE19)-LEN(SUBSTITUTE(CE19,"9o",))=0,0,1.33)</f>
        <v>0</v>
      </c>
      <c r="DA19" s="47">
        <f>IF(LEN(CE19)-LEN(SUBSTITUTE(CE19,"10o",))=0,0,1.41)</f>
        <v>0</v>
      </c>
      <c r="DB19" s="47">
        <f>IF(LEN(CE19)-LEN(SUBSTITUTE(CE19,"A",))=0,0,0)</f>
        <v>0</v>
      </c>
      <c r="DC19" s="47">
        <f>IF(LEN(CE19)-LEN(SUBSTITUTE(CE19,"B",))=0,0,0.04)</f>
        <v>0</v>
      </c>
      <c r="DD19" s="47">
        <f>IF(LEN(CE19)-LEN(SUBSTITUTE(CE19,"C",))=0,0,0.08)</f>
        <v>0</v>
      </c>
      <c r="DE19" s="47">
        <f>SUM(CW19:DD19)*CV19</f>
        <v>0</v>
      </c>
      <c r="DF19" s="47">
        <f>IF(LEN(CE19)-LEN(SUBSTITUTE(CE19,"p",))&lt;2,0,(LEN(CE19)-LEN(SUBSTITUTE(CE19,"p",))-1)*0.03)</f>
        <v>0</v>
      </c>
      <c r="DG19" s="47">
        <f>IF(LEN(CE19)-LEN(SUBSTITUTE(CE19,"g",))=0,0,0.03)</f>
        <v>0</v>
      </c>
      <c r="DH19" s="47">
        <f>IF(LEN(CE19)-LEN(SUBSTITUTE(CE19,"G",))=0,0,0.08)</f>
        <v>0</v>
      </c>
      <c r="DI19" s="47">
        <f>(LEN(CE19)-LEN(SUBSTITUTE(CE19,"-",)))*0.09</f>
        <v>0</v>
      </c>
      <c r="DJ19" s="47">
        <f>SUM(DF19:DI19)</f>
        <v>0</v>
      </c>
      <c r="DK19" s="60">
        <f>LEN(CE19)-LEN(SUBSTITUTE(CE19,"T",))</f>
        <v>0</v>
      </c>
      <c r="DL19" s="60">
        <f>LEN(CE19)-LEN(SUBSTITUTE(CE19,"Z",))</f>
        <v>0</v>
      </c>
      <c r="DM19" s="60">
        <f>LEN(CE19)-LEN(SUBSTITUTE(CE19,"S",))</f>
        <v>1</v>
      </c>
      <c r="DN19" s="60">
        <f>LEN(CE19)-LEN(SUBSTITUTE(CE19,"Y",))</f>
        <v>0</v>
      </c>
      <c r="DO19" s="60">
        <f>LEN(CE19)-LEN(SUBSTITUTE(CE19,"X",))</f>
        <v>0</v>
      </c>
      <c r="DP19" s="60">
        <f>LEN(CE19)-LEN(SUBSTITUTE(CE19,"M",))</f>
        <v>0</v>
      </c>
      <c r="DQ19" s="60">
        <f>LEN(CE19)-LEN(SUBSTITUTE(CE19,"K",))</f>
        <v>0</v>
      </c>
      <c r="DR19" s="60">
        <f>LEN(CE19)-LEN(SUBSTITUTE(CE19,"D",))</f>
        <v>0</v>
      </c>
      <c r="DS19" s="60">
        <f>SUM(DK19:DR19)</f>
        <v>1</v>
      </c>
      <c r="DT19" s="60">
        <f>IF(DS19=0,0,1)</f>
        <v>1</v>
      </c>
      <c r="DU19" s="47">
        <f>IF(DS19=1,0.6,0)</f>
        <v>0.6</v>
      </c>
      <c r="DV19" s="47">
        <f>IF(DS19=2,0.81,0)</f>
        <v>0</v>
      </c>
      <c r="DW19" s="47">
        <f>IF(DS19=3,1.01,0)</f>
        <v>0</v>
      </c>
      <c r="DX19" s="47">
        <f>IF(DS19=4,1.15,0)</f>
        <v>0</v>
      </c>
      <c r="DY19" s="47">
        <f>IF(DS19=5,1.25,0)</f>
        <v>0</v>
      </c>
      <c r="DZ19" s="47">
        <f>SUM(DU19:DY19)*DT19</f>
        <v>0.6</v>
      </c>
      <c r="EA19" s="47">
        <f>(LEN(CE19)-LEN(SUBSTITUTE(CE19,"T",)))*-0.03</f>
        <v>0</v>
      </c>
      <c r="EB19" s="47">
        <f>(LEN(CE19)-LEN(SUBSTITUTE(CE19,"Z",)))*0</f>
        <v>0</v>
      </c>
      <c r="EC19" s="47">
        <f>(LEN(CE19)-LEN(SUBSTITUTE(CE19,"S",)))*0.01</f>
        <v>0.01</v>
      </c>
      <c r="ED19" s="47">
        <f>(LEN(CE19)-LEN(SUBSTITUTE(CE19,"Y",)))*0.01</f>
        <v>0</v>
      </c>
      <c r="EE19" s="47">
        <f>(LEN(CE19)-LEN(SUBSTITUTE(CE19,"X",)))*0.01</f>
        <v>0</v>
      </c>
      <c r="EF19" s="47">
        <f>(LEN(CE19)-LEN(SUBSTITUTE(CE19,"M",)))*0.01</f>
        <v>0</v>
      </c>
      <c r="EG19" s="47">
        <f>(LEN(CE19)-LEN(SUBSTITUTE(CE19,"K",)))*0.02</f>
        <v>0</v>
      </c>
      <c r="EH19" s="47">
        <f>(LEN(CE19)-LEN(SUBSTITUTE(CE19,"D",)))*0.02</f>
        <v>0</v>
      </c>
      <c r="EI19" s="47">
        <f>SUM(EA19:EH19)</f>
        <v>0.01</v>
      </c>
      <c r="EJ19" s="47">
        <f>IF(A19=1,0.15,0)</f>
        <v>0</v>
      </c>
      <c r="EK19" s="47">
        <f>SUM(CN19,CU19,DE19,DJ19,DZ19,EI19,EJ19)</f>
        <v>0.61</v>
      </c>
      <c r="EL19" s="68">
        <f>C19</f>
        <v>28.16</v>
      </c>
      <c r="EM19" s="68">
        <f>SUM(O19:Q19)+R19+S19</f>
        <v>11.219999999999999</v>
      </c>
      <c r="EN19" s="98">
        <f>ROUND(18-(12*C19)/B19,2)</f>
        <v>-1.31</v>
      </c>
      <c r="EO19" s="68">
        <f>IF(EN19&gt;7.5,7.5,IF(EN19&lt;0,0,EN19))</f>
        <v>0</v>
      </c>
      <c r="EP19" s="68">
        <f>SUM(EM19,EO19)</f>
        <v>11.219999999999999</v>
      </c>
    </row>
  </sheetData>
  <mergeCells count="130">
    <mergeCell ref="J1:EP1"/>
    <mergeCell ref="J2:EP2"/>
    <mergeCell ref="J4:K4"/>
    <mergeCell ref="L4:O4"/>
    <mergeCell ref="J5:K5"/>
    <mergeCell ref="L5:O5"/>
    <mergeCell ref="J6:K6"/>
    <mergeCell ref="L6:O6"/>
    <mergeCell ref="J7:K7"/>
    <mergeCell ref="L7:O7"/>
    <mergeCell ref="J8:K8"/>
    <mergeCell ref="L8:O8"/>
    <mergeCell ref="J9:K9"/>
    <mergeCell ref="L9:O9"/>
    <mergeCell ref="A11:H11"/>
    <mergeCell ref="J11:J15"/>
    <mergeCell ref="K11:K15"/>
    <mergeCell ref="L11:L15"/>
    <mergeCell ref="M11:M15"/>
    <mergeCell ref="N11:N15"/>
    <mergeCell ref="O11:Q11"/>
    <mergeCell ref="R11:U11"/>
    <mergeCell ref="V11:W13"/>
    <mergeCell ref="X11:EK11"/>
    <mergeCell ref="EL11:EL15"/>
    <mergeCell ref="EM11:EM15"/>
    <mergeCell ref="EN11:EN15"/>
    <mergeCell ref="EO11:EO15"/>
    <mergeCell ref="EP11:EP15"/>
    <mergeCell ref="A12:A15"/>
    <mergeCell ref="B12:B15"/>
    <mergeCell ref="C12:C15"/>
    <mergeCell ref="D12:D15"/>
    <mergeCell ref="E12:F13"/>
    <mergeCell ref="G12:H13"/>
    <mergeCell ref="O12:O15"/>
    <mergeCell ref="P12:P15"/>
    <mergeCell ref="Q12:Q15"/>
    <mergeCell ref="R12:S13"/>
    <mergeCell ref="T12:U13"/>
    <mergeCell ref="X12:CD12"/>
    <mergeCell ref="CE12:EK12"/>
    <mergeCell ref="X13:X15"/>
    <mergeCell ref="Y13:AG13"/>
    <mergeCell ref="AH13:AN13"/>
    <mergeCell ref="AO13:AX13"/>
    <mergeCell ref="AY13:BC13"/>
    <mergeCell ref="BD13:CB13"/>
    <mergeCell ref="CC13:CC15"/>
    <mergeCell ref="CD13:CD15"/>
    <mergeCell ref="CE13:CE15"/>
    <mergeCell ref="CF13:CN13"/>
    <mergeCell ref="CO13:CU13"/>
    <mergeCell ref="CV13:DE13"/>
    <mergeCell ref="DF13:DJ13"/>
    <mergeCell ref="DK13:EI13"/>
    <mergeCell ref="EJ13:EJ15"/>
    <mergeCell ref="EK13:EK15"/>
    <mergeCell ref="E14:E15"/>
    <mergeCell ref="F14:F15"/>
    <mergeCell ref="G14:G15"/>
    <mergeCell ref="H14:H15"/>
    <mergeCell ref="R14:R15"/>
    <mergeCell ref="S14:S15"/>
    <mergeCell ref="T14:T15"/>
    <mergeCell ref="U14:U15"/>
    <mergeCell ref="V14:V15"/>
    <mergeCell ref="W14:W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AS14:AS15"/>
    <mergeCell ref="AT14:AT15"/>
    <mergeCell ref="AU14:AW14"/>
    <mergeCell ref="AX14:AX15"/>
    <mergeCell ref="AY14:AY15"/>
    <mergeCell ref="AZ14:AZ15"/>
    <mergeCell ref="BA14:BA15"/>
    <mergeCell ref="BB14:BB15"/>
    <mergeCell ref="BC14:BC15"/>
    <mergeCell ref="BD14:BS14"/>
    <mergeCell ref="BT14:CB14"/>
    <mergeCell ref="CF14:CF15"/>
    <mergeCell ref="CG14:CG15"/>
    <mergeCell ref="CH14:CH15"/>
    <mergeCell ref="CI14:CI15"/>
    <mergeCell ref="CJ14:CJ15"/>
    <mergeCell ref="CK14:CK15"/>
    <mergeCell ref="CL14:CL15"/>
    <mergeCell ref="CM14:CM15"/>
    <mergeCell ref="CN14:CN15"/>
    <mergeCell ref="CO14:CO15"/>
    <mergeCell ref="CP14:CP15"/>
    <mergeCell ref="CQ14:CQ15"/>
    <mergeCell ref="CR14:CR15"/>
    <mergeCell ref="CS14:CS15"/>
    <mergeCell ref="CT14:CT15"/>
    <mergeCell ref="CU14:CU15"/>
    <mergeCell ref="CV14:CV15"/>
    <mergeCell ref="CW14:CW15"/>
    <mergeCell ref="CX14:CX15"/>
    <mergeCell ref="CY14:CY15"/>
    <mergeCell ref="CZ14:CZ15"/>
    <mergeCell ref="DA14:DA15"/>
    <mergeCell ref="DB14:DD14"/>
    <mergeCell ref="DE14:DE15"/>
    <mergeCell ref="DF14:DF15"/>
    <mergeCell ref="DG14:DG15"/>
    <mergeCell ref="DH14:DH15"/>
    <mergeCell ref="DI14:DI15"/>
    <mergeCell ref="DJ14:DJ15"/>
    <mergeCell ref="DK14:DZ14"/>
    <mergeCell ref="EA14:EI14"/>
  </mergeCells>
  <printOptions/>
  <pageMargins left="0.4597222222222222" right="0.42986111111111114" top="0.9840277777777777" bottom="0.9840277777777777" header="0.5118055555555555" footer="0.5118055555555555"/>
  <pageSetup fitToHeight="0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IV24"/>
  <sheetViews>
    <sheetView showGridLines="0" zoomScale="90" zoomScaleNormal="90" workbookViewId="0" topLeftCell="A1">
      <selection activeCell="ER22" sqref="ER22"/>
    </sheetView>
  </sheetViews>
  <sheetFormatPr defaultColWidth="1.3359375" defaultRowHeight="11.25"/>
  <cols>
    <col min="1" max="1" width="0" style="21" hidden="1" customWidth="1"/>
    <col min="2" max="3" width="0" style="22" hidden="1" customWidth="1"/>
    <col min="4" max="6" width="0" style="23" hidden="1" customWidth="1"/>
    <col min="7" max="8" width="0" style="24" hidden="1" customWidth="1"/>
    <col min="9" max="9" width="0" style="25" hidden="1" customWidth="1"/>
    <col min="10" max="11" width="9.5" style="26" customWidth="1"/>
    <col min="12" max="12" width="18.83203125" style="26" customWidth="1"/>
    <col min="13" max="13" width="9.5" style="26" customWidth="1"/>
    <col min="14" max="14" width="18.83203125" style="26" customWidth="1"/>
    <col min="15" max="15" width="9.5" style="28" customWidth="1"/>
    <col min="16" max="17" width="0" style="28" hidden="1" customWidth="1"/>
    <col min="18" max="21" width="9.5" style="28" customWidth="1"/>
    <col min="22" max="23" width="0" style="29" hidden="1" customWidth="1"/>
    <col min="24" max="24" width="0" style="30" hidden="1" customWidth="1"/>
    <col min="25" max="29" width="0" style="31" hidden="1" customWidth="1"/>
    <col min="30" max="30" width="0" style="30" hidden="1" customWidth="1"/>
    <col min="31" max="33" width="0" style="31" hidden="1" customWidth="1"/>
    <col min="34" max="34" width="0" style="32" hidden="1" customWidth="1"/>
    <col min="35" max="40" width="0" style="31" hidden="1" customWidth="1"/>
    <col min="41" max="41" width="0" style="32" hidden="1" customWidth="1"/>
    <col min="42" max="52" width="0" style="31" hidden="1" customWidth="1"/>
    <col min="53" max="55" width="0" style="33" hidden="1" customWidth="1"/>
    <col min="56" max="65" width="0" style="34" hidden="1" customWidth="1"/>
    <col min="66" max="82" width="0" style="33" hidden="1" customWidth="1"/>
    <col min="83" max="83" width="0" style="30" hidden="1" customWidth="1"/>
    <col min="84" max="88" width="0" style="31" hidden="1" customWidth="1"/>
    <col min="89" max="89" width="0" style="30" hidden="1" customWidth="1"/>
    <col min="90" max="92" width="0" style="31" hidden="1" customWidth="1"/>
    <col min="93" max="93" width="0" style="32" hidden="1" customWidth="1"/>
    <col min="94" max="99" width="0" style="31" hidden="1" customWidth="1"/>
    <col min="100" max="100" width="0" style="32" hidden="1" customWidth="1"/>
    <col min="101" max="111" width="0" style="31" hidden="1" customWidth="1"/>
    <col min="112" max="114" width="0" style="33" hidden="1" customWidth="1"/>
    <col min="115" max="124" width="0" style="34" hidden="1" customWidth="1"/>
    <col min="125" max="141" width="0" style="33" hidden="1" customWidth="1"/>
    <col min="142" max="143" width="9.5" style="28" customWidth="1"/>
    <col min="144" max="144" width="0" style="33" hidden="1" customWidth="1"/>
    <col min="145" max="146" width="9.5" style="28" customWidth="1"/>
    <col min="147" max="16384" width="9.33203125" style="35" customWidth="1"/>
  </cols>
  <sheetData>
    <row r="1" spans="1:256" s="2" customFormat="1" ht="27">
      <c r="A1" s="21"/>
      <c r="B1" s="22"/>
      <c r="C1" s="22"/>
      <c r="D1" s="23"/>
      <c r="E1" s="23"/>
      <c r="F1" s="23"/>
      <c r="G1" s="24"/>
      <c r="H1" s="24"/>
      <c r="I1" s="25"/>
      <c r="J1" s="2" t="s">
        <v>0</v>
      </c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s="3" customFormat="1" ht="13.5" customHeight="1">
      <c r="A2" s="21"/>
      <c r="B2" s="22"/>
      <c r="C2" s="22"/>
      <c r="D2" s="23"/>
      <c r="E2" s="23"/>
      <c r="F2" s="23"/>
      <c r="G2" s="24"/>
      <c r="H2" s="24"/>
      <c r="I2" s="25"/>
      <c r="J2" s="3" t="s">
        <v>1</v>
      </c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</row>
    <row r="3" ht="13.5" customHeight="1"/>
    <row r="4" spans="10:23" ht="13.5" customHeight="1">
      <c r="J4" s="4" t="s">
        <v>2</v>
      </c>
      <c r="K4" s="4"/>
      <c r="L4" s="5" t="s">
        <v>262</v>
      </c>
      <c r="M4" s="5"/>
      <c r="N4" s="5"/>
      <c r="O4" s="5"/>
      <c r="V4" s="111"/>
      <c r="W4" s="111"/>
    </row>
    <row r="5" spans="4:23" ht="13.5" customHeight="1">
      <c r="D5" s="28"/>
      <c r="J5" s="4" t="s">
        <v>4</v>
      </c>
      <c r="K5" s="4"/>
      <c r="L5" s="5" t="s">
        <v>5</v>
      </c>
      <c r="M5" s="5"/>
      <c r="N5" s="5"/>
      <c r="O5" s="5"/>
      <c r="V5" s="111"/>
      <c r="W5" s="111"/>
    </row>
    <row r="6" spans="10:23" ht="13.5" customHeight="1">
      <c r="J6" s="4" t="s">
        <v>6</v>
      </c>
      <c r="K6" s="4"/>
      <c r="L6" s="8">
        <v>170</v>
      </c>
      <c r="M6" s="8"/>
      <c r="N6" s="8"/>
      <c r="O6" s="8"/>
      <c r="V6" s="111"/>
      <c r="W6" s="111"/>
    </row>
    <row r="7" spans="10:23" ht="13.5" customHeight="1">
      <c r="J7" s="4" t="s">
        <v>7</v>
      </c>
      <c r="K7" s="4"/>
      <c r="L7" s="8">
        <v>30</v>
      </c>
      <c r="M7" s="8"/>
      <c r="N7" s="8"/>
      <c r="O7" s="8"/>
      <c r="V7" s="111"/>
      <c r="W7" s="111"/>
    </row>
    <row r="8" spans="10:23" ht="13.5" customHeight="1">
      <c r="J8" s="4" t="s">
        <v>8</v>
      </c>
      <c r="K8" s="4"/>
      <c r="L8" s="8">
        <v>18</v>
      </c>
      <c r="M8" s="8"/>
      <c r="N8" s="8"/>
      <c r="O8" s="8"/>
      <c r="V8" s="111"/>
      <c r="W8" s="111"/>
    </row>
    <row r="9" spans="10:23" ht="13.5" customHeight="1">
      <c r="J9" s="4" t="s">
        <v>9</v>
      </c>
      <c r="K9" s="4"/>
      <c r="L9" s="8">
        <f>L6/9.7</f>
        <v>17.52577319587629</v>
      </c>
      <c r="M9" s="8"/>
      <c r="N9" s="8"/>
      <c r="O9" s="8"/>
      <c r="V9" s="111"/>
      <c r="W9" s="111"/>
    </row>
    <row r="10" ht="13.5" customHeight="1"/>
    <row r="11" spans="1:256" s="47" customFormat="1" ht="13.5" customHeight="1">
      <c r="A11" s="43" t="s">
        <v>37</v>
      </c>
      <c r="B11" s="43"/>
      <c r="C11" s="43"/>
      <c r="D11" s="43"/>
      <c r="E11" s="43"/>
      <c r="F11" s="43"/>
      <c r="G11" s="43"/>
      <c r="H11" s="43"/>
      <c r="I11" s="44"/>
      <c r="J11" s="4" t="s">
        <v>38</v>
      </c>
      <c r="K11" s="4" t="s">
        <v>39</v>
      </c>
      <c r="L11" s="4" t="s">
        <v>40</v>
      </c>
      <c r="M11" s="4" t="s">
        <v>41</v>
      </c>
      <c r="N11" s="4" t="s">
        <v>42</v>
      </c>
      <c r="O11" s="45" t="s">
        <v>43</v>
      </c>
      <c r="P11" s="45"/>
      <c r="Q11" s="45"/>
      <c r="R11" s="4" t="s">
        <v>44</v>
      </c>
      <c r="S11" s="4"/>
      <c r="T11" s="4"/>
      <c r="U11" s="4"/>
      <c r="V11" s="46" t="s">
        <v>45</v>
      </c>
      <c r="W11" s="46"/>
      <c r="X11" s="47" t="s">
        <v>46</v>
      </c>
      <c r="EL11" s="45" t="s">
        <v>47</v>
      </c>
      <c r="EM11" s="48" t="s">
        <v>48</v>
      </c>
      <c r="EN11" s="49" t="s">
        <v>49</v>
      </c>
      <c r="EO11" s="48" t="s">
        <v>50</v>
      </c>
      <c r="EP11" s="48" t="s">
        <v>51</v>
      </c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s="55" customFormat="1" ht="13.5" customHeight="1">
      <c r="A12" s="50" t="s">
        <v>52</v>
      </c>
      <c r="B12" s="51" t="s">
        <v>53</v>
      </c>
      <c r="C12" s="51" t="s">
        <v>47</v>
      </c>
      <c r="D12" s="52" t="s">
        <v>54</v>
      </c>
      <c r="E12" s="52" t="s">
        <v>55</v>
      </c>
      <c r="F12" s="52"/>
      <c r="G12" s="53" t="s">
        <v>56</v>
      </c>
      <c r="H12" s="53"/>
      <c r="I12" s="54"/>
      <c r="J12" s="4"/>
      <c r="K12" s="4"/>
      <c r="L12" s="4"/>
      <c r="M12" s="4"/>
      <c r="N12" s="4"/>
      <c r="O12" s="45" t="s">
        <v>57</v>
      </c>
      <c r="P12" s="45" t="s">
        <v>58</v>
      </c>
      <c r="Q12" s="45" t="s">
        <v>59</v>
      </c>
      <c r="R12" s="45" t="s">
        <v>58</v>
      </c>
      <c r="S12" s="45"/>
      <c r="T12" s="45" t="s">
        <v>60</v>
      </c>
      <c r="U12" s="45"/>
      <c r="V12" s="46"/>
      <c r="W12" s="46"/>
      <c r="X12" s="55" t="s">
        <v>61</v>
      </c>
      <c r="CE12" s="55" t="s">
        <v>62</v>
      </c>
      <c r="EL12" s="45"/>
      <c r="EM12" s="45"/>
      <c r="EN12" s="49"/>
      <c r="EO12" s="48"/>
      <c r="EP12" s="48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146" ht="13.5" customHeight="1">
      <c r="A13" s="50"/>
      <c r="B13" s="51"/>
      <c r="C13" s="51"/>
      <c r="D13" s="52"/>
      <c r="E13" s="52"/>
      <c r="F13" s="52"/>
      <c r="G13" s="53"/>
      <c r="H13" s="53"/>
      <c r="I13" s="54"/>
      <c r="J13" s="4"/>
      <c r="K13" s="4"/>
      <c r="L13" s="4"/>
      <c r="M13" s="4"/>
      <c r="N13" s="4"/>
      <c r="O13" s="45"/>
      <c r="P13" s="45"/>
      <c r="Q13" s="45"/>
      <c r="R13" s="45"/>
      <c r="S13" s="45"/>
      <c r="T13" s="45"/>
      <c r="U13" s="45"/>
      <c r="V13" s="46"/>
      <c r="W13" s="46"/>
      <c r="X13" s="56" t="s">
        <v>63</v>
      </c>
      <c r="Y13" s="55" t="s">
        <v>64</v>
      </c>
      <c r="Z13" s="55"/>
      <c r="AA13" s="55"/>
      <c r="AB13" s="55"/>
      <c r="AC13" s="55"/>
      <c r="AD13" s="55"/>
      <c r="AE13" s="55"/>
      <c r="AF13" s="55"/>
      <c r="AG13" s="55"/>
      <c r="AH13" s="55" t="s">
        <v>65</v>
      </c>
      <c r="AI13" s="55"/>
      <c r="AJ13" s="55"/>
      <c r="AK13" s="55"/>
      <c r="AL13" s="55"/>
      <c r="AM13" s="55"/>
      <c r="AN13" s="55"/>
      <c r="AO13" s="55" t="s">
        <v>66</v>
      </c>
      <c r="AP13" s="55"/>
      <c r="AQ13" s="55"/>
      <c r="AR13" s="55"/>
      <c r="AS13" s="55"/>
      <c r="AT13" s="55"/>
      <c r="AU13" s="55"/>
      <c r="AV13" s="55"/>
      <c r="AW13" s="55"/>
      <c r="AX13" s="55"/>
      <c r="AY13" s="55" t="s">
        <v>67</v>
      </c>
      <c r="AZ13" s="55"/>
      <c r="BA13" s="55"/>
      <c r="BB13" s="55"/>
      <c r="BC13" s="55"/>
      <c r="BD13" s="55" t="s">
        <v>68</v>
      </c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 t="s">
        <v>69</v>
      </c>
      <c r="CD13" s="57" t="s">
        <v>70</v>
      </c>
      <c r="CE13" s="56" t="s">
        <v>71</v>
      </c>
      <c r="CF13" s="55" t="s">
        <v>64</v>
      </c>
      <c r="CG13" s="55"/>
      <c r="CH13" s="55"/>
      <c r="CI13" s="55"/>
      <c r="CJ13" s="55"/>
      <c r="CK13" s="55"/>
      <c r="CL13" s="55"/>
      <c r="CM13" s="55"/>
      <c r="CN13" s="55"/>
      <c r="CO13" s="55" t="s">
        <v>65</v>
      </c>
      <c r="CP13" s="55"/>
      <c r="CQ13" s="55"/>
      <c r="CR13" s="55"/>
      <c r="CS13" s="55"/>
      <c r="CT13" s="55"/>
      <c r="CU13" s="55"/>
      <c r="CV13" s="55" t="s">
        <v>66</v>
      </c>
      <c r="CW13" s="55"/>
      <c r="CX13" s="55"/>
      <c r="CY13" s="55"/>
      <c r="CZ13" s="55"/>
      <c r="DA13" s="55"/>
      <c r="DB13" s="55"/>
      <c r="DC13" s="55"/>
      <c r="DD13" s="55"/>
      <c r="DE13" s="55"/>
      <c r="DF13" s="55" t="s">
        <v>67</v>
      </c>
      <c r="DG13" s="55"/>
      <c r="DH13" s="55"/>
      <c r="DI13" s="55"/>
      <c r="DJ13" s="55"/>
      <c r="DK13" s="55" t="s">
        <v>68</v>
      </c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 t="s">
        <v>69</v>
      </c>
      <c r="EK13" s="57" t="s">
        <v>72</v>
      </c>
      <c r="EL13" s="45"/>
      <c r="EM13" s="45"/>
      <c r="EN13" s="49"/>
      <c r="EO13" s="48"/>
      <c r="EP13" s="48"/>
    </row>
    <row r="14" spans="1:146" ht="13.5" customHeight="1">
      <c r="A14" s="50"/>
      <c r="B14" s="51"/>
      <c r="C14" s="51"/>
      <c r="D14" s="52"/>
      <c r="E14" s="52" t="s">
        <v>73</v>
      </c>
      <c r="F14" s="52" t="s">
        <v>74</v>
      </c>
      <c r="G14" s="53" t="s">
        <v>73</v>
      </c>
      <c r="H14" s="53" t="s">
        <v>74</v>
      </c>
      <c r="I14" s="54"/>
      <c r="J14" s="4"/>
      <c r="K14" s="4"/>
      <c r="L14" s="4"/>
      <c r="M14" s="4"/>
      <c r="N14" s="4"/>
      <c r="O14" s="45"/>
      <c r="P14" s="45"/>
      <c r="Q14" s="45"/>
      <c r="R14" s="45" t="s">
        <v>73</v>
      </c>
      <c r="S14" s="45" t="s">
        <v>74</v>
      </c>
      <c r="T14" s="45" t="s">
        <v>73</v>
      </c>
      <c r="U14" s="45" t="s">
        <v>74</v>
      </c>
      <c r="V14" s="58" t="s">
        <v>63</v>
      </c>
      <c r="W14" s="58" t="s">
        <v>71</v>
      </c>
      <c r="X14" s="56"/>
      <c r="Y14" s="55" t="s">
        <v>75</v>
      </c>
      <c r="Z14" s="55" t="s">
        <v>76</v>
      </c>
      <c r="AA14" s="55" t="s">
        <v>77</v>
      </c>
      <c r="AB14" s="55" t="s">
        <v>78</v>
      </c>
      <c r="AC14" s="55" t="s">
        <v>79</v>
      </c>
      <c r="AD14" s="56" t="s">
        <v>80</v>
      </c>
      <c r="AE14" s="55" t="s">
        <v>81</v>
      </c>
      <c r="AF14" s="55" t="s">
        <v>82</v>
      </c>
      <c r="AG14" s="55" t="s">
        <v>83</v>
      </c>
      <c r="AH14" s="59" t="s">
        <v>84</v>
      </c>
      <c r="AI14" s="55" t="s">
        <v>85</v>
      </c>
      <c r="AJ14" s="55" t="s">
        <v>86</v>
      </c>
      <c r="AK14" s="55" t="s">
        <v>87</v>
      </c>
      <c r="AL14" s="55" t="s">
        <v>88</v>
      </c>
      <c r="AM14" s="55" t="s">
        <v>89</v>
      </c>
      <c r="AN14" s="55" t="s">
        <v>83</v>
      </c>
      <c r="AO14" s="59" t="s">
        <v>84</v>
      </c>
      <c r="AP14" s="55" t="s">
        <v>90</v>
      </c>
      <c r="AQ14" s="55" t="s">
        <v>91</v>
      </c>
      <c r="AR14" s="55" t="s">
        <v>92</v>
      </c>
      <c r="AS14" s="55" t="s">
        <v>93</v>
      </c>
      <c r="AT14" s="55" t="s">
        <v>94</v>
      </c>
      <c r="AU14" s="55" t="s">
        <v>95</v>
      </c>
      <c r="AV14" s="55"/>
      <c r="AW14" s="55"/>
      <c r="AX14" s="55" t="s">
        <v>83</v>
      </c>
      <c r="AY14" s="55" t="s">
        <v>96</v>
      </c>
      <c r="AZ14" s="55" t="s">
        <v>97</v>
      </c>
      <c r="BA14" s="47" t="s">
        <v>98</v>
      </c>
      <c r="BB14" s="47" t="s">
        <v>99</v>
      </c>
      <c r="BC14" s="55" t="s">
        <v>83</v>
      </c>
      <c r="BD14" s="55" t="s">
        <v>100</v>
      </c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 t="s">
        <v>101</v>
      </c>
      <c r="BU14" s="55"/>
      <c r="BV14" s="55"/>
      <c r="BW14" s="55"/>
      <c r="BX14" s="55"/>
      <c r="BY14" s="55"/>
      <c r="BZ14" s="55"/>
      <c r="CA14" s="55"/>
      <c r="CB14" s="55"/>
      <c r="CC14" s="55"/>
      <c r="CD14" s="57"/>
      <c r="CE14" s="56"/>
      <c r="CF14" s="55" t="s">
        <v>75</v>
      </c>
      <c r="CG14" s="55" t="s">
        <v>76</v>
      </c>
      <c r="CH14" s="55" t="s">
        <v>77</v>
      </c>
      <c r="CI14" s="55" t="s">
        <v>78</v>
      </c>
      <c r="CJ14" s="55" t="s">
        <v>79</v>
      </c>
      <c r="CK14" s="56" t="s">
        <v>80</v>
      </c>
      <c r="CL14" s="55" t="s">
        <v>81</v>
      </c>
      <c r="CM14" s="55" t="s">
        <v>82</v>
      </c>
      <c r="CN14" s="55" t="s">
        <v>83</v>
      </c>
      <c r="CO14" s="59" t="s">
        <v>84</v>
      </c>
      <c r="CP14" s="55" t="s">
        <v>85</v>
      </c>
      <c r="CQ14" s="55" t="s">
        <v>86</v>
      </c>
      <c r="CR14" s="55" t="s">
        <v>87</v>
      </c>
      <c r="CS14" s="55" t="s">
        <v>88</v>
      </c>
      <c r="CT14" s="55" t="s">
        <v>89</v>
      </c>
      <c r="CU14" s="55" t="s">
        <v>83</v>
      </c>
      <c r="CV14" s="59" t="s">
        <v>84</v>
      </c>
      <c r="CW14" s="55" t="s">
        <v>90</v>
      </c>
      <c r="CX14" s="55" t="s">
        <v>91</v>
      </c>
      <c r="CY14" s="55" t="s">
        <v>92</v>
      </c>
      <c r="CZ14" s="55" t="s">
        <v>93</v>
      </c>
      <c r="DA14" s="55" t="s">
        <v>94</v>
      </c>
      <c r="DB14" s="55" t="s">
        <v>95</v>
      </c>
      <c r="DC14" s="55"/>
      <c r="DD14" s="55"/>
      <c r="DE14" s="55" t="s">
        <v>83</v>
      </c>
      <c r="DF14" s="55" t="s">
        <v>96</v>
      </c>
      <c r="DG14" s="55" t="s">
        <v>97</v>
      </c>
      <c r="DH14" s="47" t="s">
        <v>98</v>
      </c>
      <c r="DI14" s="47" t="s">
        <v>99</v>
      </c>
      <c r="DJ14" s="55" t="s">
        <v>83</v>
      </c>
      <c r="DK14" s="55" t="s">
        <v>100</v>
      </c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 t="s">
        <v>101</v>
      </c>
      <c r="EB14" s="55"/>
      <c r="EC14" s="55"/>
      <c r="ED14" s="55"/>
      <c r="EE14" s="55"/>
      <c r="EF14" s="55"/>
      <c r="EG14" s="55"/>
      <c r="EH14" s="55"/>
      <c r="EI14" s="55"/>
      <c r="EJ14" s="55"/>
      <c r="EK14" s="57"/>
      <c r="EL14" s="45"/>
      <c r="EM14" s="45"/>
      <c r="EN14" s="49"/>
      <c r="EO14" s="48"/>
      <c r="EP14" s="48"/>
    </row>
    <row r="15" spans="1:146" ht="13.5" customHeight="1">
      <c r="A15" s="50"/>
      <c r="B15" s="51"/>
      <c r="C15" s="51"/>
      <c r="D15" s="52"/>
      <c r="E15" s="52"/>
      <c r="F15" s="52"/>
      <c r="G15" s="53"/>
      <c r="H15" s="53"/>
      <c r="I15" s="54"/>
      <c r="J15" s="4"/>
      <c r="K15" s="4"/>
      <c r="L15" s="4"/>
      <c r="M15" s="4"/>
      <c r="N15" s="4"/>
      <c r="O15" s="45"/>
      <c r="P15" s="45"/>
      <c r="Q15" s="45"/>
      <c r="R15" s="45"/>
      <c r="S15" s="45"/>
      <c r="T15" s="45"/>
      <c r="U15" s="45"/>
      <c r="V15" s="58"/>
      <c r="W15" s="58"/>
      <c r="X15" s="56"/>
      <c r="Y15" s="55"/>
      <c r="Z15" s="55"/>
      <c r="AA15" s="55"/>
      <c r="AB15" s="55"/>
      <c r="AC15" s="55"/>
      <c r="AD15" s="56"/>
      <c r="AE15" s="55"/>
      <c r="AF15" s="55"/>
      <c r="AG15" s="55"/>
      <c r="AH15" s="59"/>
      <c r="AI15" s="55"/>
      <c r="AJ15" s="55"/>
      <c r="AK15" s="55"/>
      <c r="AL15" s="55"/>
      <c r="AM15" s="55"/>
      <c r="AN15" s="55"/>
      <c r="AO15" s="59"/>
      <c r="AP15" s="55"/>
      <c r="AQ15" s="55"/>
      <c r="AR15" s="55"/>
      <c r="AS15" s="55"/>
      <c r="AT15" s="55"/>
      <c r="AU15" s="55" t="s">
        <v>102</v>
      </c>
      <c r="AV15" s="55" t="s">
        <v>103</v>
      </c>
      <c r="AW15" s="55" t="s">
        <v>104</v>
      </c>
      <c r="AX15" s="55"/>
      <c r="AY15" s="55"/>
      <c r="AZ15" s="55"/>
      <c r="BA15" s="47"/>
      <c r="BB15" s="47"/>
      <c r="BC15" s="55"/>
      <c r="BD15" s="60" t="s">
        <v>105</v>
      </c>
      <c r="BE15" s="60" t="s">
        <v>106</v>
      </c>
      <c r="BF15" s="60" t="s">
        <v>107</v>
      </c>
      <c r="BG15" s="60" t="s">
        <v>108</v>
      </c>
      <c r="BH15" s="60" t="s">
        <v>109</v>
      </c>
      <c r="BI15" s="60" t="s">
        <v>110</v>
      </c>
      <c r="BJ15" s="60" t="s">
        <v>111</v>
      </c>
      <c r="BK15" s="60" t="s">
        <v>112</v>
      </c>
      <c r="BL15" s="60" t="s">
        <v>100</v>
      </c>
      <c r="BM15" s="60" t="s">
        <v>113</v>
      </c>
      <c r="BN15" s="47" t="s">
        <v>114</v>
      </c>
      <c r="BO15" s="47" t="s">
        <v>115</v>
      </c>
      <c r="BP15" s="47" t="s">
        <v>116</v>
      </c>
      <c r="BQ15" s="47" t="s">
        <v>117</v>
      </c>
      <c r="BR15" s="47" t="s">
        <v>118</v>
      </c>
      <c r="BS15" s="47" t="s">
        <v>83</v>
      </c>
      <c r="BT15" s="47" t="s">
        <v>105</v>
      </c>
      <c r="BU15" s="47" t="s">
        <v>106</v>
      </c>
      <c r="BV15" s="47" t="s">
        <v>107</v>
      </c>
      <c r="BW15" s="47" t="s">
        <v>108</v>
      </c>
      <c r="BX15" s="47" t="s">
        <v>109</v>
      </c>
      <c r="BY15" s="47" t="s">
        <v>110</v>
      </c>
      <c r="BZ15" s="47" t="s">
        <v>111</v>
      </c>
      <c r="CA15" s="47" t="s">
        <v>112</v>
      </c>
      <c r="CB15" s="47" t="s">
        <v>83</v>
      </c>
      <c r="CC15" s="55"/>
      <c r="CD15" s="57"/>
      <c r="CE15" s="56"/>
      <c r="CF15" s="55"/>
      <c r="CG15" s="55"/>
      <c r="CH15" s="55"/>
      <c r="CI15" s="55"/>
      <c r="CJ15" s="55"/>
      <c r="CK15" s="56"/>
      <c r="CL15" s="55"/>
      <c r="CM15" s="55"/>
      <c r="CN15" s="55"/>
      <c r="CO15" s="59"/>
      <c r="CP15" s="55"/>
      <c r="CQ15" s="55"/>
      <c r="CR15" s="55"/>
      <c r="CS15" s="55"/>
      <c r="CT15" s="55"/>
      <c r="CU15" s="55"/>
      <c r="CV15" s="59"/>
      <c r="CW15" s="55"/>
      <c r="CX15" s="55"/>
      <c r="CY15" s="55"/>
      <c r="CZ15" s="55"/>
      <c r="DA15" s="55"/>
      <c r="DB15" s="55" t="s">
        <v>102</v>
      </c>
      <c r="DC15" s="55" t="s">
        <v>103</v>
      </c>
      <c r="DD15" s="55" t="s">
        <v>104</v>
      </c>
      <c r="DE15" s="55"/>
      <c r="DF15" s="55"/>
      <c r="DG15" s="55"/>
      <c r="DH15" s="47"/>
      <c r="DI15" s="47"/>
      <c r="DJ15" s="55"/>
      <c r="DK15" s="60" t="s">
        <v>105</v>
      </c>
      <c r="DL15" s="60" t="s">
        <v>106</v>
      </c>
      <c r="DM15" s="60" t="s">
        <v>107</v>
      </c>
      <c r="DN15" s="60" t="s">
        <v>108</v>
      </c>
      <c r="DO15" s="60" t="s">
        <v>109</v>
      </c>
      <c r="DP15" s="60" t="s">
        <v>110</v>
      </c>
      <c r="DQ15" s="60" t="s">
        <v>111</v>
      </c>
      <c r="DR15" s="60" t="s">
        <v>112</v>
      </c>
      <c r="DS15" s="60" t="s">
        <v>100</v>
      </c>
      <c r="DT15" s="60" t="s">
        <v>113</v>
      </c>
      <c r="DU15" s="47" t="s">
        <v>114</v>
      </c>
      <c r="DV15" s="47" t="s">
        <v>115</v>
      </c>
      <c r="DW15" s="47" t="s">
        <v>116</v>
      </c>
      <c r="DX15" s="47" t="s">
        <v>117</v>
      </c>
      <c r="DY15" s="47" t="s">
        <v>118</v>
      </c>
      <c r="DZ15" s="47" t="s">
        <v>83</v>
      </c>
      <c r="EA15" s="47" t="s">
        <v>105</v>
      </c>
      <c r="EB15" s="47" t="s">
        <v>106</v>
      </c>
      <c r="EC15" s="47" t="s">
        <v>107</v>
      </c>
      <c r="ED15" s="47" t="s">
        <v>108</v>
      </c>
      <c r="EE15" s="47" t="s">
        <v>109</v>
      </c>
      <c r="EF15" s="47" t="s">
        <v>110</v>
      </c>
      <c r="EG15" s="47" t="s">
        <v>111</v>
      </c>
      <c r="EH15" s="47" t="s">
        <v>112</v>
      </c>
      <c r="EI15" s="47" t="s">
        <v>83</v>
      </c>
      <c r="EJ15" s="55"/>
      <c r="EK15" s="57"/>
      <c r="EL15" s="45"/>
      <c r="EM15" s="45"/>
      <c r="EN15" s="49"/>
      <c r="EO15" s="48"/>
      <c r="EP15" s="48"/>
    </row>
    <row r="16" spans="1:146" ht="13.5" customHeight="1">
      <c r="A16" s="61"/>
      <c r="B16" s="62">
        <v>17.5</v>
      </c>
      <c r="C16" s="63">
        <v>25.24</v>
      </c>
      <c r="D16" s="64">
        <v>4.4</v>
      </c>
      <c r="E16" s="64">
        <v>1.6</v>
      </c>
      <c r="F16" s="64">
        <v>1.5</v>
      </c>
      <c r="G16" s="65" t="s">
        <v>119</v>
      </c>
      <c r="H16" s="65" t="s">
        <v>107</v>
      </c>
      <c r="I16" s="66"/>
      <c r="J16" s="67">
        <v>1</v>
      </c>
      <c r="K16" s="5" t="s">
        <v>164</v>
      </c>
      <c r="L16" s="5" t="s">
        <v>165</v>
      </c>
      <c r="M16" s="5" t="s">
        <v>136</v>
      </c>
      <c r="N16" s="5" t="s">
        <v>166</v>
      </c>
      <c r="O16" s="68">
        <f>D16</f>
        <v>4.4</v>
      </c>
      <c r="P16" s="68">
        <f>D16</f>
        <v>4.4</v>
      </c>
      <c r="Q16" s="68">
        <f>D16</f>
        <v>4.4</v>
      </c>
      <c r="R16" s="68">
        <f>IF(V16&gt;3.75,3.75,V16)</f>
        <v>1.26</v>
      </c>
      <c r="S16" s="68">
        <f>IF(W16&gt;3.75,3.75,W16)</f>
        <v>0.92</v>
      </c>
      <c r="T16" s="70" t="str">
        <f>G16</f>
        <v>TS</v>
      </c>
      <c r="U16" s="70" t="str">
        <f>H16</f>
        <v>S</v>
      </c>
      <c r="V16" s="58">
        <f>ROUND(E16*CD16,2)</f>
        <v>1.26</v>
      </c>
      <c r="W16" s="58">
        <f>ROUND(F16*EK16,2)</f>
        <v>0.92</v>
      </c>
      <c r="X16" s="56" t="str">
        <f>IF(G16="","",G16)</f>
        <v>TS</v>
      </c>
      <c r="Y16" s="47">
        <f>IF(LEN(X16)-LEN(SUBSTITUTE(X16,"b",))=0,0,1.05)</f>
        <v>0</v>
      </c>
      <c r="Z16" s="47">
        <f>IF(LEN(X16)-LEN(SUBSTITUTE(X16,"f",))=0,0,1.1)</f>
        <v>0</v>
      </c>
      <c r="AA16" s="47">
        <f>IF(LEN(X16)-LEN(SUBSTITUTE(X16,"H",))=0,0,0)</f>
        <v>0</v>
      </c>
      <c r="AB16" s="47">
        <f>IF(LEN(X16)-LEN(SUBSTITUTE(X16,"dF",))=0,0,0.36)</f>
        <v>0</v>
      </c>
      <c r="AC16" s="47">
        <f>IF(LEN(X16)-LEN(SUBSTITUTE(X16,"tF",))=0,0,0.53)</f>
        <v>0</v>
      </c>
      <c r="AD16" s="56">
        <f>IF(AB16+AC16=0,1,0)</f>
        <v>1</v>
      </c>
      <c r="AE16" s="47">
        <f>IF(LEN(X16)-LEN(SUBSTITUTE(X16,"F",))=0,0,0.19*AD16)</f>
        <v>0</v>
      </c>
      <c r="AF16" s="47">
        <f>(LEN(X16)-LEN(SUBSTITUTE(X16,"l",)))*1.09</f>
        <v>0</v>
      </c>
      <c r="AG16" s="47">
        <f>SUM(Y16:AC16,AE16,AF16)</f>
        <v>0</v>
      </c>
      <c r="AH16" s="71">
        <f>IF(LEN(X16)-LEN(SUBSTITUTE(X16,"o",))&gt;0,0,1)</f>
        <v>1</v>
      </c>
      <c r="AI16" s="47">
        <f>IF(LEN(X16)-LEN(SUBSTITUTE(X16,"3",))=0,0,1.05)</f>
        <v>0</v>
      </c>
      <c r="AJ16" s="47">
        <f>IF(LEN(X16)-LEN(SUBSTITUTE(X16,"5",))=0,0,1.2)</f>
        <v>0</v>
      </c>
      <c r="AK16" s="47">
        <f>IF(LEN(X16)-LEN(SUBSTITUTE(X16,"7",))=0,0,1.28)</f>
        <v>0</v>
      </c>
      <c r="AL16" s="47">
        <f>IF(LEN(X16)-LEN(SUBSTITUTE(X16,"9",))=0,0,1.37)</f>
        <v>0</v>
      </c>
      <c r="AM16" s="47">
        <f>IF(LEN(X16)-LEN(SUBSTITUTE(X16,"10",))=0,0,1.45)</f>
        <v>0</v>
      </c>
      <c r="AN16" s="47">
        <f>SUM(AI16:AM16)*AH16</f>
        <v>0</v>
      </c>
      <c r="AO16" s="71">
        <f>IF(LEN(X16)-LEN(SUBSTITUTE(X16,"o",))&gt;0,1,0)</f>
        <v>0</v>
      </c>
      <c r="AP16" s="47">
        <f>IF(LEN(X16)-LEN(SUBSTITUTE(X16,"3o",))=0,0,1.07)</f>
        <v>0</v>
      </c>
      <c r="AQ16" s="47">
        <f>IF(LEN(X16)-LEN(SUBSTITUTE(X16,"5o",))=0,0,1.16)</f>
        <v>0</v>
      </c>
      <c r="AR16" s="47">
        <f>IF(LEN(X16)-LEN(SUBSTITUTE(X16,"7o",))=0,0,1.24)</f>
        <v>0</v>
      </c>
      <c r="AS16" s="47">
        <f>IF(LEN(X16)-LEN(SUBSTITUTE(X16,"9o",))=0,0,1.33)</f>
        <v>0</v>
      </c>
      <c r="AT16" s="47">
        <f>IF(LEN(X16)-LEN(SUBSTITUTE(X16,"10o",))=0,0,1.41)</f>
        <v>0</v>
      </c>
      <c r="AU16" s="47">
        <f>IF(LEN(X16)-LEN(SUBSTITUTE(X16,"A",))=0,0,0)</f>
        <v>0</v>
      </c>
      <c r="AV16" s="47">
        <f>IF(LEN(X16)-LEN(SUBSTITUTE(X16,"B",))=0,0,0.04)</f>
        <v>0</v>
      </c>
      <c r="AW16" s="47">
        <f>IF(LEN(X16)-LEN(SUBSTITUTE(X16,"C",))=0,0,0.08)</f>
        <v>0</v>
      </c>
      <c r="AX16" s="47">
        <f>SUM(AP16:AW16)*AO16</f>
        <v>0</v>
      </c>
      <c r="AY16" s="47">
        <f>IF(LEN(X16)-LEN(SUBSTITUTE(X16,"p",))&lt;2,0,(LEN(X16)-LEN(SUBSTITUTE(X16,"p",))-1)*0.03)</f>
        <v>0</v>
      </c>
      <c r="AZ16" s="47">
        <f>IF(LEN(X16)-LEN(SUBSTITUTE(X16,"g",))=0,0,0.03)</f>
        <v>0</v>
      </c>
      <c r="BA16" s="47">
        <f>IF(LEN(X16)-LEN(SUBSTITUTE(X16,"G",))=0,0,0.08)</f>
        <v>0</v>
      </c>
      <c r="BB16" s="47">
        <f>(LEN(X16)-LEN(SUBSTITUTE(X16,"-",)))*0.09</f>
        <v>0</v>
      </c>
      <c r="BC16" s="47">
        <f>SUM(AY16:BB16)</f>
        <v>0</v>
      </c>
      <c r="BD16" s="60">
        <f>LEN(X16)-LEN(SUBSTITUTE(X16,"T",))</f>
        <v>1</v>
      </c>
      <c r="BE16" s="60">
        <f>LEN(X16)-LEN(SUBSTITUTE(X16,"Z",))</f>
        <v>0</v>
      </c>
      <c r="BF16" s="60">
        <f>LEN(X16)-LEN(SUBSTITUTE(X16,"S",))</f>
        <v>1</v>
      </c>
      <c r="BG16" s="60">
        <f>LEN(X16)-LEN(SUBSTITUTE(X16,"Y",))</f>
        <v>0</v>
      </c>
      <c r="BH16" s="60">
        <f>LEN(X16)-LEN(SUBSTITUTE(X16,"X",))</f>
        <v>0</v>
      </c>
      <c r="BI16" s="60">
        <f>LEN(X16)-LEN(SUBSTITUTE(X16,"M",))</f>
        <v>0</v>
      </c>
      <c r="BJ16" s="60">
        <f>LEN(X16)-LEN(SUBSTITUTE(X16,"K",))</f>
        <v>0</v>
      </c>
      <c r="BK16" s="60">
        <f>LEN(X16)-LEN(SUBSTITUTE(X16,"D",))</f>
        <v>0</v>
      </c>
      <c r="BL16" s="60">
        <f>SUM(BD16:BK16)</f>
        <v>2</v>
      </c>
      <c r="BM16" s="60">
        <f>IF(BL16=0,0,1)</f>
        <v>1</v>
      </c>
      <c r="BN16" s="47">
        <f>IF(BL16=1,0.6,0)</f>
        <v>0</v>
      </c>
      <c r="BO16" s="47">
        <f>IF(BL16=2,0.81,0)</f>
        <v>0.81</v>
      </c>
      <c r="BP16" s="47">
        <f>IF(BL16=3,1.01,0)</f>
        <v>0</v>
      </c>
      <c r="BQ16" s="47">
        <f>IF(BL16=4,1.15,0)</f>
        <v>0</v>
      </c>
      <c r="BR16" s="47">
        <f>IF(BL16=5,1.25,0)</f>
        <v>0</v>
      </c>
      <c r="BS16" s="47">
        <f>SUM(BN16:BR16)*BM16</f>
        <v>0.81</v>
      </c>
      <c r="BT16" s="47">
        <f>(LEN(X16)-LEN(SUBSTITUTE(X16,"T",)))*-0.03</f>
        <v>-0.03</v>
      </c>
      <c r="BU16" s="47">
        <f>(LEN(X16)-LEN(SUBSTITUTE(X16,"Z",)))*0</f>
        <v>0</v>
      </c>
      <c r="BV16" s="47">
        <f>(LEN(X16)-LEN(SUBSTITUTE(X16,"S",)))*0.01</f>
        <v>0.01</v>
      </c>
      <c r="BW16" s="47">
        <f>(LEN(X16)-LEN(SUBSTITUTE(X16,"Y",)))*0.01</f>
        <v>0</v>
      </c>
      <c r="BX16" s="47">
        <f>(LEN(X16)-LEN(SUBSTITUTE(X16,"X",)))*0.01</f>
        <v>0</v>
      </c>
      <c r="BY16" s="47">
        <f>(LEN(X16)-LEN(SUBSTITUTE(X16,"M",)))*0.01</f>
        <v>0</v>
      </c>
      <c r="BZ16" s="47">
        <f>(LEN(X16)-LEN(SUBSTITUTE(X16,"K",)))*0.02</f>
        <v>0</v>
      </c>
      <c r="CA16" s="47">
        <f>(LEN(X16)-LEN(SUBSTITUTE(X16,"D",)))*0.02</f>
        <v>0</v>
      </c>
      <c r="CB16" s="47">
        <f>SUM(BT16:CA16)</f>
        <v>-0.019999999999999997</v>
      </c>
      <c r="CC16" s="47">
        <f>IF(A16=1,0.15,0)</f>
        <v>0</v>
      </c>
      <c r="CD16" s="47">
        <f>SUM(AG16,AN16,AX16,BC16,BS16,CB16,CC16)</f>
        <v>0.79</v>
      </c>
      <c r="CE16" s="56" t="str">
        <f>IF(H16="","",H16)</f>
        <v>S</v>
      </c>
      <c r="CF16" s="47">
        <f>IF(LEN(CE16)-LEN(SUBSTITUTE(CE16,"b",))=0,0,1.05)</f>
        <v>0</v>
      </c>
      <c r="CG16" s="47">
        <f>IF(LEN(CE16)-LEN(SUBSTITUTE(CE16,"f",))=0,0,1.1)</f>
        <v>0</v>
      </c>
      <c r="CH16" s="47">
        <f>IF(LEN(CE16)-LEN(SUBSTITUTE(CE16,"H",))=0,0,0)</f>
        <v>0</v>
      </c>
      <c r="CI16" s="47">
        <f>IF(LEN(CE16)-LEN(SUBSTITUTE(CE16,"dF",))=0,0,0.36)</f>
        <v>0</v>
      </c>
      <c r="CJ16" s="47">
        <f>IF(LEN(CE16)-LEN(SUBSTITUTE(CE16,"tF",))=0,0,0.53)</f>
        <v>0</v>
      </c>
      <c r="CK16" s="56">
        <f>IF(CI16+CJ16=0,1,0)</f>
        <v>1</v>
      </c>
      <c r="CL16" s="47">
        <f>IF(LEN(CE16)-LEN(SUBSTITUTE(CE16,"F",))=0,0,0.19*CK16)</f>
        <v>0</v>
      </c>
      <c r="CM16" s="47">
        <f>(LEN(CE16)-LEN(SUBSTITUTE(CE16,"l",)))*1.09</f>
        <v>0</v>
      </c>
      <c r="CN16" s="47">
        <f>SUM(CF16:CJ16,CL16,CM16)</f>
        <v>0</v>
      </c>
      <c r="CO16" s="71">
        <f>IF(LEN(CE16)-LEN(SUBSTITUTE(CE16,"o",))&gt;0,0,1)</f>
        <v>1</v>
      </c>
      <c r="CP16" s="47">
        <f>IF(LEN(CE16)-LEN(SUBSTITUTE(CE16,"3",))=0,0,1.05)</f>
        <v>0</v>
      </c>
      <c r="CQ16" s="47">
        <f>IF(LEN(CE16)-LEN(SUBSTITUTE(CE16,"5",))=0,0,1.2)</f>
        <v>0</v>
      </c>
      <c r="CR16" s="47">
        <f>IF(LEN(CE16)-LEN(SUBSTITUTE(CE16,"7",))=0,0,1.28)</f>
        <v>0</v>
      </c>
      <c r="CS16" s="47">
        <f>IF(LEN(CE16)-LEN(SUBSTITUTE(CE16,"9",))=0,0,1.37)</f>
        <v>0</v>
      </c>
      <c r="CT16" s="47">
        <f>IF(LEN(CE16)-LEN(SUBSTITUTE(CE16,"10",))=0,0,1.45)</f>
        <v>0</v>
      </c>
      <c r="CU16" s="47">
        <f>SUM(CP16:CT16)*CO16</f>
        <v>0</v>
      </c>
      <c r="CV16" s="71">
        <f>IF(LEN(CE16)-LEN(SUBSTITUTE(CE16,"o",))&gt;0,1,0)</f>
        <v>0</v>
      </c>
      <c r="CW16" s="47">
        <f>IF(LEN(CE16)-LEN(SUBSTITUTE(CE16,"3o",))=0,0,1.07)</f>
        <v>0</v>
      </c>
      <c r="CX16" s="47">
        <f>IF(LEN(CE16)-LEN(SUBSTITUTE(CE16,"5o",))=0,0,1.16)</f>
        <v>0</v>
      </c>
      <c r="CY16" s="47">
        <f>IF(LEN(CE16)-LEN(SUBSTITUTE(CE16,"7o",))=0,0,1.24)</f>
        <v>0</v>
      </c>
      <c r="CZ16" s="47">
        <f>IF(LEN(CE16)-LEN(SUBSTITUTE(CE16,"9o",))=0,0,1.33)</f>
        <v>0</v>
      </c>
      <c r="DA16" s="47">
        <f>IF(LEN(CE16)-LEN(SUBSTITUTE(CE16,"10o",))=0,0,1.41)</f>
        <v>0</v>
      </c>
      <c r="DB16" s="47">
        <f>IF(LEN(CE16)-LEN(SUBSTITUTE(CE16,"A",))=0,0,0)</f>
        <v>0</v>
      </c>
      <c r="DC16" s="47">
        <f>IF(LEN(CE16)-LEN(SUBSTITUTE(CE16,"B",))=0,0,0.04)</f>
        <v>0</v>
      </c>
      <c r="DD16" s="47">
        <f>IF(LEN(CE16)-LEN(SUBSTITUTE(CE16,"C",))=0,0,0.08)</f>
        <v>0</v>
      </c>
      <c r="DE16" s="47">
        <f>SUM(CW16:DD16)*CV16</f>
        <v>0</v>
      </c>
      <c r="DF16" s="47">
        <f>IF(LEN(CE16)-LEN(SUBSTITUTE(CE16,"p",))&lt;2,0,(LEN(CE16)-LEN(SUBSTITUTE(CE16,"p",))-1)*0.03)</f>
        <v>0</v>
      </c>
      <c r="DG16" s="47">
        <f>IF(LEN(CE16)-LEN(SUBSTITUTE(CE16,"g",))=0,0,0.03)</f>
        <v>0</v>
      </c>
      <c r="DH16" s="47">
        <f>IF(LEN(CE16)-LEN(SUBSTITUTE(CE16,"G",))=0,0,0.08)</f>
        <v>0</v>
      </c>
      <c r="DI16" s="47">
        <f>(LEN(CE16)-LEN(SUBSTITUTE(CE16,"-",)))*0.09</f>
        <v>0</v>
      </c>
      <c r="DJ16" s="47">
        <f>SUM(DF16:DI16)</f>
        <v>0</v>
      </c>
      <c r="DK16" s="60">
        <f>LEN(CE16)-LEN(SUBSTITUTE(CE16,"T",))</f>
        <v>0</v>
      </c>
      <c r="DL16" s="60">
        <f>LEN(CE16)-LEN(SUBSTITUTE(CE16,"Z",))</f>
        <v>0</v>
      </c>
      <c r="DM16" s="60">
        <f>LEN(CE16)-LEN(SUBSTITUTE(CE16,"S",))</f>
        <v>1</v>
      </c>
      <c r="DN16" s="60">
        <f>LEN(CE16)-LEN(SUBSTITUTE(CE16,"Y",))</f>
        <v>0</v>
      </c>
      <c r="DO16" s="60">
        <f>LEN(CE16)-LEN(SUBSTITUTE(CE16,"X",))</f>
        <v>0</v>
      </c>
      <c r="DP16" s="60">
        <f>LEN(CE16)-LEN(SUBSTITUTE(CE16,"M",))</f>
        <v>0</v>
      </c>
      <c r="DQ16" s="60">
        <f>LEN(CE16)-LEN(SUBSTITUTE(CE16,"K",))</f>
        <v>0</v>
      </c>
      <c r="DR16" s="60">
        <f>LEN(CE16)-LEN(SUBSTITUTE(CE16,"D",))</f>
        <v>0</v>
      </c>
      <c r="DS16" s="60">
        <f>SUM(DK16:DR16)</f>
        <v>1</v>
      </c>
      <c r="DT16" s="60">
        <f>IF(DS16=0,0,1)</f>
        <v>1</v>
      </c>
      <c r="DU16" s="47">
        <f>IF(DS16=1,0.6,0)</f>
        <v>0.6</v>
      </c>
      <c r="DV16" s="47">
        <f>IF(DS16=2,0.81,0)</f>
        <v>0</v>
      </c>
      <c r="DW16" s="47">
        <f>IF(DS16=3,1.01,0)</f>
        <v>0</v>
      </c>
      <c r="DX16" s="47">
        <f>IF(DS16=4,1.15,0)</f>
        <v>0</v>
      </c>
      <c r="DY16" s="47">
        <f>IF(DS16=5,1.25,0)</f>
        <v>0</v>
      </c>
      <c r="DZ16" s="47">
        <f>SUM(DU16:DY16)*DT16</f>
        <v>0.6</v>
      </c>
      <c r="EA16" s="47">
        <f>(LEN(CE16)-LEN(SUBSTITUTE(CE16,"T",)))*-0.03</f>
        <v>0</v>
      </c>
      <c r="EB16" s="47">
        <f>(LEN(CE16)-LEN(SUBSTITUTE(CE16,"Z",)))*0</f>
        <v>0</v>
      </c>
      <c r="EC16" s="47">
        <f>(LEN(CE16)-LEN(SUBSTITUTE(CE16,"S",)))*0.01</f>
        <v>0.01</v>
      </c>
      <c r="ED16" s="47">
        <f>(LEN(CE16)-LEN(SUBSTITUTE(CE16,"Y",)))*0.01</f>
        <v>0</v>
      </c>
      <c r="EE16" s="47">
        <f>(LEN(CE16)-LEN(SUBSTITUTE(CE16,"X",)))*0.01</f>
        <v>0</v>
      </c>
      <c r="EF16" s="47">
        <f>(LEN(CE16)-LEN(SUBSTITUTE(CE16,"M",)))*0.01</f>
        <v>0</v>
      </c>
      <c r="EG16" s="47">
        <f>(LEN(CE16)-LEN(SUBSTITUTE(CE16,"K",)))*0.02</f>
        <v>0</v>
      </c>
      <c r="EH16" s="47">
        <f>(LEN(CE16)-LEN(SUBSTITUTE(CE16,"D",)))*0.02</f>
        <v>0</v>
      </c>
      <c r="EI16" s="47">
        <f>SUM(EA16:EH16)</f>
        <v>0.01</v>
      </c>
      <c r="EJ16" s="47">
        <f>IF(A16=1,0.15,0)</f>
        <v>0</v>
      </c>
      <c r="EK16" s="47">
        <f>SUM(CN16,CU16,DE16,DJ16,DZ16,EI16,EJ16)</f>
        <v>0.61</v>
      </c>
      <c r="EL16" s="68">
        <f>C16</f>
        <v>25.24</v>
      </c>
      <c r="EM16" s="68">
        <f>SUM(O16:Q16)+R16+S16</f>
        <v>15.38</v>
      </c>
      <c r="EN16" s="98">
        <f>ROUND(18-(12*C16)/B16,2)</f>
        <v>0.69</v>
      </c>
      <c r="EO16" s="68">
        <f>IF(EN16&gt;7.5,7.5,IF(EN16&lt;0,0,EN16))</f>
        <v>0.69</v>
      </c>
      <c r="EP16" s="68">
        <f>SUM(EM16,EO16)</f>
        <v>16.07</v>
      </c>
    </row>
    <row r="17" spans="1:146" ht="13.5" customHeight="1">
      <c r="A17" s="61"/>
      <c r="B17" s="62">
        <v>17.5</v>
      </c>
      <c r="C17" s="63">
        <v>27.33</v>
      </c>
      <c r="D17" s="64">
        <v>4</v>
      </c>
      <c r="E17" s="64">
        <v>1.4</v>
      </c>
      <c r="F17" s="64">
        <v>1.6</v>
      </c>
      <c r="G17" s="65" t="s">
        <v>133</v>
      </c>
      <c r="H17" s="65" t="s">
        <v>119</v>
      </c>
      <c r="I17" s="66"/>
      <c r="J17" s="67">
        <v>2</v>
      </c>
      <c r="K17" s="5" t="s">
        <v>181</v>
      </c>
      <c r="L17" s="5" t="s">
        <v>182</v>
      </c>
      <c r="M17" s="5" t="s">
        <v>171</v>
      </c>
      <c r="N17" s="5" t="s">
        <v>130</v>
      </c>
      <c r="O17" s="68">
        <f>D17</f>
        <v>4</v>
      </c>
      <c r="P17" s="68">
        <f>D17</f>
        <v>4</v>
      </c>
      <c r="Q17" s="68">
        <f>D17</f>
        <v>4</v>
      </c>
      <c r="R17" s="68">
        <f>IF(V17&gt;3.75,3.75,V17)</f>
        <v>1.05</v>
      </c>
      <c r="S17" s="68">
        <f>IF(W17&gt;3.75,3.75,W17)</f>
        <v>1.26</v>
      </c>
      <c r="T17" s="70" t="str">
        <f>G17</f>
        <v>TT</v>
      </c>
      <c r="U17" s="70" t="str">
        <f>H17</f>
        <v>TS</v>
      </c>
      <c r="V17" s="58">
        <f>ROUND(E17*CD17,2)</f>
        <v>1.05</v>
      </c>
      <c r="W17" s="58">
        <f>ROUND(F17*EK17,2)</f>
        <v>1.26</v>
      </c>
      <c r="X17" s="56" t="str">
        <f>IF(G17="","",G17)</f>
        <v>TT</v>
      </c>
      <c r="Y17" s="47">
        <f>IF(LEN(X17)-LEN(SUBSTITUTE(X17,"b",))=0,0,1.05)</f>
        <v>0</v>
      </c>
      <c r="Z17" s="47">
        <f>IF(LEN(X17)-LEN(SUBSTITUTE(X17,"f",))=0,0,1.1)</f>
        <v>0</v>
      </c>
      <c r="AA17" s="47">
        <f>IF(LEN(X17)-LEN(SUBSTITUTE(X17,"H",))=0,0,0)</f>
        <v>0</v>
      </c>
      <c r="AB17" s="47">
        <f>IF(LEN(X17)-LEN(SUBSTITUTE(X17,"dF",))=0,0,0.36)</f>
        <v>0</v>
      </c>
      <c r="AC17" s="47">
        <f>IF(LEN(X17)-LEN(SUBSTITUTE(X17,"tF",))=0,0,0.53)</f>
        <v>0</v>
      </c>
      <c r="AD17" s="56">
        <f>IF(AB17+AC17=0,1,0)</f>
        <v>1</v>
      </c>
      <c r="AE17" s="47">
        <f>IF(LEN(X17)-LEN(SUBSTITUTE(X17,"F",))=0,0,0.19*AD17)</f>
        <v>0</v>
      </c>
      <c r="AF17" s="47">
        <f>(LEN(X17)-LEN(SUBSTITUTE(X17,"l",)))*1.09</f>
        <v>0</v>
      </c>
      <c r="AG17" s="47">
        <f>SUM(Y17:AC17,AE17,AF17)</f>
        <v>0</v>
      </c>
      <c r="AH17" s="71">
        <f>IF(LEN(X17)-LEN(SUBSTITUTE(X17,"o",))&gt;0,0,1)</f>
        <v>1</v>
      </c>
      <c r="AI17" s="47">
        <f>IF(LEN(X17)-LEN(SUBSTITUTE(X17,"3",))=0,0,1.05)</f>
        <v>0</v>
      </c>
      <c r="AJ17" s="47">
        <f>IF(LEN(X17)-LEN(SUBSTITUTE(X17,"5",))=0,0,1.2)</f>
        <v>0</v>
      </c>
      <c r="AK17" s="47">
        <f>IF(LEN(X17)-LEN(SUBSTITUTE(X17,"7",))=0,0,1.28)</f>
        <v>0</v>
      </c>
      <c r="AL17" s="47">
        <f>IF(LEN(X17)-LEN(SUBSTITUTE(X17,"9",))=0,0,1.37)</f>
        <v>0</v>
      </c>
      <c r="AM17" s="47">
        <f>IF(LEN(X17)-LEN(SUBSTITUTE(X17,"10",))=0,0,1.45)</f>
        <v>0</v>
      </c>
      <c r="AN17" s="47">
        <f>SUM(AI17:AM17)*AH17</f>
        <v>0</v>
      </c>
      <c r="AO17" s="71">
        <f>IF(LEN(X17)-LEN(SUBSTITUTE(X17,"o",))&gt;0,1,0)</f>
        <v>0</v>
      </c>
      <c r="AP17" s="47">
        <f>IF(LEN(X17)-LEN(SUBSTITUTE(X17,"3o",))=0,0,1.07)</f>
        <v>0</v>
      </c>
      <c r="AQ17" s="47">
        <f>IF(LEN(X17)-LEN(SUBSTITUTE(X17,"5o",))=0,0,1.16)</f>
        <v>0</v>
      </c>
      <c r="AR17" s="47">
        <f>IF(LEN(X17)-LEN(SUBSTITUTE(X17,"7o",))=0,0,1.24)</f>
        <v>0</v>
      </c>
      <c r="AS17" s="47">
        <f>IF(LEN(X17)-LEN(SUBSTITUTE(X17,"9o",))=0,0,1.33)</f>
        <v>0</v>
      </c>
      <c r="AT17" s="47">
        <f>IF(LEN(X17)-LEN(SUBSTITUTE(X17,"10o",))=0,0,1.41)</f>
        <v>0</v>
      </c>
      <c r="AU17" s="47">
        <f>IF(LEN(X17)-LEN(SUBSTITUTE(X17,"A",))=0,0,0)</f>
        <v>0</v>
      </c>
      <c r="AV17" s="47">
        <f>IF(LEN(X17)-LEN(SUBSTITUTE(X17,"B",))=0,0,0.04)</f>
        <v>0</v>
      </c>
      <c r="AW17" s="47">
        <f>IF(LEN(X17)-LEN(SUBSTITUTE(X17,"C",))=0,0,0.08)</f>
        <v>0</v>
      </c>
      <c r="AX17" s="47">
        <f>SUM(AP17:AW17)*AO17</f>
        <v>0</v>
      </c>
      <c r="AY17" s="47">
        <f>IF(LEN(X17)-LEN(SUBSTITUTE(X17,"p",))&lt;2,0,(LEN(X17)-LEN(SUBSTITUTE(X17,"p",))-1)*0.03)</f>
        <v>0</v>
      </c>
      <c r="AZ17" s="47">
        <f>IF(LEN(X17)-LEN(SUBSTITUTE(X17,"g",))=0,0,0.03)</f>
        <v>0</v>
      </c>
      <c r="BA17" s="47">
        <f>IF(LEN(X17)-LEN(SUBSTITUTE(X17,"G",))=0,0,0.08)</f>
        <v>0</v>
      </c>
      <c r="BB17" s="47">
        <f>(LEN(X17)-LEN(SUBSTITUTE(X17,"-",)))*0.09</f>
        <v>0</v>
      </c>
      <c r="BC17" s="47">
        <f>SUM(AY17:BB17)</f>
        <v>0</v>
      </c>
      <c r="BD17" s="60">
        <f>LEN(X17)-LEN(SUBSTITUTE(X17,"T",))</f>
        <v>2</v>
      </c>
      <c r="BE17" s="60">
        <f>LEN(X17)-LEN(SUBSTITUTE(X17,"Z",))</f>
        <v>0</v>
      </c>
      <c r="BF17" s="60">
        <f>LEN(X17)-LEN(SUBSTITUTE(X17,"S",))</f>
        <v>0</v>
      </c>
      <c r="BG17" s="60">
        <f>LEN(X17)-LEN(SUBSTITUTE(X17,"Y",))</f>
        <v>0</v>
      </c>
      <c r="BH17" s="60">
        <f>LEN(X17)-LEN(SUBSTITUTE(X17,"X",))</f>
        <v>0</v>
      </c>
      <c r="BI17" s="60">
        <f>LEN(X17)-LEN(SUBSTITUTE(X17,"M",))</f>
        <v>0</v>
      </c>
      <c r="BJ17" s="60">
        <f>LEN(X17)-LEN(SUBSTITUTE(X17,"K",))</f>
        <v>0</v>
      </c>
      <c r="BK17" s="60">
        <f>LEN(X17)-LEN(SUBSTITUTE(X17,"D",))</f>
        <v>0</v>
      </c>
      <c r="BL17" s="60">
        <f>SUM(BD17:BK17)</f>
        <v>2</v>
      </c>
      <c r="BM17" s="60">
        <f>IF(BL17=0,0,1)</f>
        <v>1</v>
      </c>
      <c r="BN17" s="47">
        <f>IF(BL17=1,0.6,0)</f>
        <v>0</v>
      </c>
      <c r="BO17" s="47">
        <f>IF(BL17=2,0.81,0)</f>
        <v>0.81</v>
      </c>
      <c r="BP17" s="47">
        <f>IF(BL17=3,1.01,0)</f>
        <v>0</v>
      </c>
      <c r="BQ17" s="47">
        <f>IF(BL17=4,1.15,0)</f>
        <v>0</v>
      </c>
      <c r="BR17" s="47">
        <f>IF(BL17=5,1.25,0)</f>
        <v>0</v>
      </c>
      <c r="BS17" s="47">
        <f>SUM(BN17:BR17)*BM17</f>
        <v>0.81</v>
      </c>
      <c r="BT17" s="47">
        <f>(LEN(X17)-LEN(SUBSTITUTE(X17,"T",)))*-0.03</f>
        <v>-0.06</v>
      </c>
      <c r="BU17" s="47">
        <f>(LEN(X17)-LEN(SUBSTITUTE(X17,"Z",)))*0</f>
        <v>0</v>
      </c>
      <c r="BV17" s="47">
        <f>(LEN(X17)-LEN(SUBSTITUTE(X17,"S",)))*0.01</f>
        <v>0</v>
      </c>
      <c r="BW17" s="47">
        <f>(LEN(X17)-LEN(SUBSTITUTE(X17,"Y",)))*0.01</f>
        <v>0</v>
      </c>
      <c r="BX17" s="47">
        <f>(LEN(X17)-LEN(SUBSTITUTE(X17,"X",)))*0.01</f>
        <v>0</v>
      </c>
      <c r="BY17" s="47">
        <f>(LEN(X17)-LEN(SUBSTITUTE(X17,"M",)))*0.01</f>
        <v>0</v>
      </c>
      <c r="BZ17" s="47">
        <f>(LEN(X17)-LEN(SUBSTITUTE(X17,"K",)))*0.02</f>
        <v>0</v>
      </c>
      <c r="CA17" s="47">
        <f>(LEN(X17)-LEN(SUBSTITUTE(X17,"D",)))*0.02</f>
        <v>0</v>
      </c>
      <c r="CB17" s="47">
        <f>SUM(BT17:CA17)</f>
        <v>-0.06</v>
      </c>
      <c r="CC17" s="47">
        <f>IF(A17=1,0.15,0)</f>
        <v>0</v>
      </c>
      <c r="CD17" s="47">
        <f>SUM(AG17,AN17,AX17,BC17,BS17,CB17,CC17)</f>
        <v>0.75</v>
      </c>
      <c r="CE17" s="56" t="str">
        <f>IF(H17="","",H17)</f>
        <v>TS</v>
      </c>
      <c r="CF17" s="47">
        <f>IF(LEN(CE17)-LEN(SUBSTITUTE(CE17,"b",))=0,0,1.05)</f>
        <v>0</v>
      </c>
      <c r="CG17" s="47">
        <f>IF(LEN(CE17)-LEN(SUBSTITUTE(CE17,"f",))=0,0,1.1)</f>
        <v>0</v>
      </c>
      <c r="CH17" s="47">
        <f>IF(LEN(CE17)-LEN(SUBSTITUTE(CE17,"H",))=0,0,0)</f>
        <v>0</v>
      </c>
      <c r="CI17" s="47">
        <f>IF(LEN(CE17)-LEN(SUBSTITUTE(CE17,"dF",))=0,0,0.36)</f>
        <v>0</v>
      </c>
      <c r="CJ17" s="47">
        <f>IF(LEN(CE17)-LEN(SUBSTITUTE(CE17,"tF",))=0,0,0.53)</f>
        <v>0</v>
      </c>
      <c r="CK17" s="56">
        <f>IF(CI17+CJ17=0,1,0)</f>
        <v>1</v>
      </c>
      <c r="CL17" s="47">
        <f>IF(LEN(CE17)-LEN(SUBSTITUTE(CE17,"F",))=0,0,0.19*CK17)</f>
        <v>0</v>
      </c>
      <c r="CM17" s="47">
        <f>(LEN(CE17)-LEN(SUBSTITUTE(CE17,"l",)))*1.09</f>
        <v>0</v>
      </c>
      <c r="CN17" s="47">
        <f>SUM(CF17:CJ17,CL17,CM17)</f>
        <v>0</v>
      </c>
      <c r="CO17" s="71">
        <f>IF(LEN(CE17)-LEN(SUBSTITUTE(CE17,"o",))&gt;0,0,1)</f>
        <v>1</v>
      </c>
      <c r="CP17" s="47">
        <f>IF(LEN(CE17)-LEN(SUBSTITUTE(CE17,"3",))=0,0,1.05)</f>
        <v>0</v>
      </c>
      <c r="CQ17" s="47">
        <f>IF(LEN(CE17)-LEN(SUBSTITUTE(CE17,"5",))=0,0,1.2)</f>
        <v>0</v>
      </c>
      <c r="CR17" s="47">
        <f>IF(LEN(CE17)-LEN(SUBSTITUTE(CE17,"7",))=0,0,1.28)</f>
        <v>0</v>
      </c>
      <c r="CS17" s="47">
        <f>IF(LEN(CE17)-LEN(SUBSTITUTE(CE17,"9",))=0,0,1.37)</f>
        <v>0</v>
      </c>
      <c r="CT17" s="47">
        <f>IF(LEN(CE17)-LEN(SUBSTITUTE(CE17,"10",))=0,0,1.45)</f>
        <v>0</v>
      </c>
      <c r="CU17" s="47">
        <f>SUM(CP17:CT17)*CO17</f>
        <v>0</v>
      </c>
      <c r="CV17" s="71">
        <f>IF(LEN(CE17)-LEN(SUBSTITUTE(CE17,"o",))&gt;0,1,0)</f>
        <v>0</v>
      </c>
      <c r="CW17" s="47">
        <f>IF(LEN(CE17)-LEN(SUBSTITUTE(CE17,"3o",))=0,0,1.07)</f>
        <v>0</v>
      </c>
      <c r="CX17" s="47">
        <f>IF(LEN(CE17)-LEN(SUBSTITUTE(CE17,"5o",))=0,0,1.16)</f>
        <v>0</v>
      </c>
      <c r="CY17" s="47">
        <f>IF(LEN(CE17)-LEN(SUBSTITUTE(CE17,"7o",))=0,0,1.24)</f>
        <v>0</v>
      </c>
      <c r="CZ17" s="47">
        <f>IF(LEN(CE17)-LEN(SUBSTITUTE(CE17,"9o",))=0,0,1.33)</f>
        <v>0</v>
      </c>
      <c r="DA17" s="47">
        <f>IF(LEN(CE17)-LEN(SUBSTITUTE(CE17,"10o",))=0,0,1.41)</f>
        <v>0</v>
      </c>
      <c r="DB17" s="47">
        <f>IF(LEN(CE17)-LEN(SUBSTITUTE(CE17,"A",))=0,0,0)</f>
        <v>0</v>
      </c>
      <c r="DC17" s="47">
        <f>IF(LEN(CE17)-LEN(SUBSTITUTE(CE17,"B",))=0,0,0.04)</f>
        <v>0</v>
      </c>
      <c r="DD17" s="47">
        <f>IF(LEN(CE17)-LEN(SUBSTITUTE(CE17,"C",))=0,0,0.08)</f>
        <v>0</v>
      </c>
      <c r="DE17" s="47">
        <f>SUM(CW17:DD17)*CV17</f>
        <v>0</v>
      </c>
      <c r="DF17" s="47">
        <f>IF(LEN(CE17)-LEN(SUBSTITUTE(CE17,"p",))&lt;2,0,(LEN(CE17)-LEN(SUBSTITUTE(CE17,"p",))-1)*0.03)</f>
        <v>0</v>
      </c>
      <c r="DG17" s="47">
        <f>IF(LEN(CE17)-LEN(SUBSTITUTE(CE17,"g",))=0,0,0.03)</f>
        <v>0</v>
      </c>
      <c r="DH17" s="47">
        <f>IF(LEN(CE17)-LEN(SUBSTITUTE(CE17,"G",))=0,0,0.08)</f>
        <v>0</v>
      </c>
      <c r="DI17" s="47">
        <f>(LEN(CE17)-LEN(SUBSTITUTE(CE17,"-",)))*0.09</f>
        <v>0</v>
      </c>
      <c r="DJ17" s="47">
        <f>SUM(DF17:DI17)</f>
        <v>0</v>
      </c>
      <c r="DK17" s="60">
        <f>LEN(CE17)-LEN(SUBSTITUTE(CE17,"T",))</f>
        <v>1</v>
      </c>
      <c r="DL17" s="60">
        <f>LEN(CE17)-LEN(SUBSTITUTE(CE17,"Z",))</f>
        <v>0</v>
      </c>
      <c r="DM17" s="60">
        <f>LEN(CE17)-LEN(SUBSTITUTE(CE17,"S",))</f>
        <v>1</v>
      </c>
      <c r="DN17" s="60">
        <f>LEN(CE17)-LEN(SUBSTITUTE(CE17,"Y",))</f>
        <v>0</v>
      </c>
      <c r="DO17" s="60">
        <f>LEN(CE17)-LEN(SUBSTITUTE(CE17,"X",))</f>
        <v>0</v>
      </c>
      <c r="DP17" s="60">
        <f>LEN(CE17)-LEN(SUBSTITUTE(CE17,"M",))</f>
        <v>0</v>
      </c>
      <c r="DQ17" s="60">
        <f>LEN(CE17)-LEN(SUBSTITUTE(CE17,"K",))</f>
        <v>0</v>
      </c>
      <c r="DR17" s="60">
        <f>LEN(CE17)-LEN(SUBSTITUTE(CE17,"D",))</f>
        <v>0</v>
      </c>
      <c r="DS17" s="60">
        <f>SUM(DK17:DR17)</f>
        <v>2</v>
      </c>
      <c r="DT17" s="60">
        <f>IF(DS17=0,0,1)</f>
        <v>1</v>
      </c>
      <c r="DU17" s="47">
        <f>IF(DS17=1,0.6,0)</f>
        <v>0</v>
      </c>
      <c r="DV17" s="47">
        <f>IF(DS17=2,0.81,0)</f>
        <v>0.81</v>
      </c>
      <c r="DW17" s="47">
        <f>IF(DS17=3,1.01,0)</f>
        <v>0</v>
      </c>
      <c r="DX17" s="47">
        <f>IF(DS17=4,1.15,0)</f>
        <v>0</v>
      </c>
      <c r="DY17" s="47">
        <f>IF(DS17=5,1.25,0)</f>
        <v>0</v>
      </c>
      <c r="DZ17" s="47">
        <f>SUM(DU17:DY17)*DT17</f>
        <v>0.81</v>
      </c>
      <c r="EA17" s="47">
        <f>(LEN(CE17)-LEN(SUBSTITUTE(CE17,"T",)))*-0.03</f>
        <v>-0.03</v>
      </c>
      <c r="EB17" s="47">
        <f>(LEN(CE17)-LEN(SUBSTITUTE(CE17,"Z",)))*0</f>
        <v>0</v>
      </c>
      <c r="EC17" s="47">
        <f>(LEN(CE17)-LEN(SUBSTITUTE(CE17,"S",)))*0.01</f>
        <v>0.01</v>
      </c>
      <c r="ED17" s="47">
        <f>(LEN(CE17)-LEN(SUBSTITUTE(CE17,"Y",)))*0.01</f>
        <v>0</v>
      </c>
      <c r="EE17" s="47">
        <f>(LEN(CE17)-LEN(SUBSTITUTE(CE17,"X",)))*0.01</f>
        <v>0</v>
      </c>
      <c r="EF17" s="47">
        <f>(LEN(CE17)-LEN(SUBSTITUTE(CE17,"M",)))*0.01</f>
        <v>0</v>
      </c>
      <c r="EG17" s="47">
        <f>(LEN(CE17)-LEN(SUBSTITUTE(CE17,"K",)))*0.02</f>
        <v>0</v>
      </c>
      <c r="EH17" s="47">
        <f>(LEN(CE17)-LEN(SUBSTITUTE(CE17,"D",)))*0.02</f>
        <v>0</v>
      </c>
      <c r="EI17" s="47">
        <f>SUM(EA17:EH17)</f>
        <v>-0.019999999999999997</v>
      </c>
      <c r="EJ17" s="47">
        <f>IF(A17=1,0.15,0)</f>
        <v>0</v>
      </c>
      <c r="EK17" s="47">
        <f>SUM(CN17,CU17,DE17,DJ17,DZ17,EI17,EJ17)</f>
        <v>0.79</v>
      </c>
      <c r="EL17" s="68">
        <f>C17</f>
        <v>27.33</v>
      </c>
      <c r="EM17" s="68">
        <f>SUM(O17:Q17)+R17+S17</f>
        <v>14.31</v>
      </c>
      <c r="EN17" s="98">
        <f>ROUND(18-(12*C17)/B17,2)</f>
        <v>-0.74</v>
      </c>
      <c r="EO17" s="68">
        <f>IF(EN17&gt;7.5,7.5,IF(EN17&lt;0,0,EN17))</f>
        <v>0</v>
      </c>
      <c r="EP17" s="68">
        <f>SUM(EM17,EO17)</f>
        <v>14.31</v>
      </c>
    </row>
    <row r="18" spans="1:146" ht="13.5" customHeight="1">
      <c r="A18" s="61"/>
      <c r="B18" s="62">
        <v>17.5</v>
      </c>
      <c r="C18" s="63">
        <v>26.24</v>
      </c>
      <c r="D18" s="64">
        <v>3.7</v>
      </c>
      <c r="E18" s="64">
        <v>1.4</v>
      </c>
      <c r="F18" s="64">
        <v>1.6</v>
      </c>
      <c r="G18" s="65" t="s">
        <v>85</v>
      </c>
      <c r="H18" s="65" t="s">
        <v>107</v>
      </c>
      <c r="I18" s="66"/>
      <c r="J18" s="67">
        <v>3</v>
      </c>
      <c r="K18" s="5" t="s">
        <v>198</v>
      </c>
      <c r="L18" s="5" t="s">
        <v>199</v>
      </c>
      <c r="M18" s="5" t="s">
        <v>129</v>
      </c>
      <c r="N18" s="5" t="s">
        <v>158</v>
      </c>
      <c r="O18" s="68">
        <f>D18</f>
        <v>3.7</v>
      </c>
      <c r="P18" s="68">
        <f>D18</f>
        <v>3.7</v>
      </c>
      <c r="Q18" s="68">
        <f>D18</f>
        <v>3.7</v>
      </c>
      <c r="R18" s="68">
        <f>IF(V18&gt;3.75,3.75,V18)</f>
        <v>1.47</v>
      </c>
      <c r="S18" s="68">
        <f>IF(W18&gt;3.75,3.75,W18)</f>
        <v>0.98</v>
      </c>
      <c r="T18" s="70" t="str">
        <f>G18</f>
        <v>3</v>
      </c>
      <c r="U18" s="70" t="str">
        <f>H18</f>
        <v>S</v>
      </c>
      <c r="V18" s="58">
        <f>ROUND(E18*CD18,2)</f>
        <v>1.47</v>
      </c>
      <c r="W18" s="58">
        <f>ROUND(F18*EK18,2)</f>
        <v>0.98</v>
      </c>
      <c r="X18" s="56" t="str">
        <f>IF(G18="","",G18)</f>
        <v>3</v>
      </c>
      <c r="Y18" s="47">
        <f>IF(LEN(X18)-LEN(SUBSTITUTE(X18,"b",))=0,0,1.05)</f>
        <v>0</v>
      </c>
      <c r="Z18" s="47">
        <f>IF(LEN(X18)-LEN(SUBSTITUTE(X18,"f",))=0,0,1.1)</f>
        <v>0</v>
      </c>
      <c r="AA18" s="47">
        <f>IF(LEN(X18)-LEN(SUBSTITUTE(X18,"H",))=0,0,0)</f>
        <v>0</v>
      </c>
      <c r="AB18" s="47">
        <f>IF(LEN(X18)-LEN(SUBSTITUTE(X18,"dF",))=0,0,0.36)</f>
        <v>0</v>
      </c>
      <c r="AC18" s="47">
        <f>IF(LEN(X18)-LEN(SUBSTITUTE(X18,"tF",))=0,0,0.53)</f>
        <v>0</v>
      </c>
      <c r="AD18" s="56">
        <f>IF(AB18+AC18=0,1,0)</f>
        <v>1</v>
      </c>
      <c r="AE18" s="47">
        <f>IF(LEN(X18)-LEN(SUBSTITUTE(X18,"F",))=0,0,0.19*AD18)</f>
        <v>0</v>
      </c>
      <c r="AF18" s="47">
        <f>(LEN(X18)-LEN(SUBSTITUTE(X18,"l",)))*1.09</f>
        <v>0</v>
      </c>
      <c r="AG18" s="47">
        <f>SUM(Y18:AC18,AE18,AF18)</f>
        <v>0</v>
      </c>
      <c r="AH18" s="71">
        <f>IF(LEN(X18)-LEN(SUBSTITUTE(X18,"o",))&gt;0,0,1)</f>
        <v>1</v>
      </c>
      <c r="AI18" s="47">
        <f>IF(LEN(X18)-LEN(SUBSTITUTE(X18,"3",))=0,0,1.05)</f>
        <v>1.05</v>
      </c>
      <c r="AJ18" s="47">
        <f>IF(LEN(X18)-LEN(SUBSTITUTE(X18,"5",))=0,0,1.2)</f>
        <v>0</v>
      </c>
      <c r="AK18" s="47">
        <f>IF(LEN(X18)-LEN(SUBSTITUTE(X18,"7",))=0,0,1.28)</f>
        <v>0</v>
      </c>
      <c r="AL18" s="47">
        <f>IF(LEN(X18)-LEN(SUBSTITUTE(X18,"9",))=0,0,1.37)</f>
        <v>0</v>
      </c>
      <c r="AM18" s="47">
        <f>IF(LEN(X18)-LEN(SUBSTITUTE(X18,"10",))=0,0,1.45)</f>
        <v>0</v>
      </c>
      <c r="AN18" s="47">
        <f>SUM(AI18:AM18)*AH18</f>
        <v>1.05</v>
      </c>
      <c r="AO18" s="71">
        <f>IF(LEN(X18)-LEN(SUBSTITUTE(X18,"o",))&gt;0,1,0)</f>
        <v>0</v>
      </c>
      <c r="AP18" s="47">
        <f>IF(LEN(X18)-LEN(SUBSTITUTE(X18,"3o",))=0,0,1.07)</f>
        <v>0</v>
      </c>
      <c r="AQ18" s="47">
        <f>IF(LEN(X18)-LEN(SUBSTITUTE(X18,"5o",))=0,0,1.16)</f>
        <v>0</v>
      </c>
      <c r="AR18" s="47">
        <f>IF(LEN(X18)-LEN(SUBSTITUTE(X18,"7o",))=0,0,1.24)</f>
        <v>0</v>
      </c>
      <c r="AS18" s="47">
        <f>IF(LEN(X18)-LEN(SUBSTITUTE(X18,"9o",))=0,0,1.33)</f>
        <v>0</v>
      </c>
      <c r="AT18" s="47">
        <f>IF(LEN(X18)-LEN(SUBSTITUTE(X18,"10o",))=0,0,1.41)</f>
        <v>0</v>
      </c>
      <c r="AU18" s="47">
        <f>IF(LEN(X18)-LEN(SUBSTITUTE(X18,"A",))=0,0,0)</f>
        <v>0</v>
      </c>
      <c r="AV18" s="47">
        <f>IF(LEN(X18)-LEN(SUBSTITUTE(X18,"B",))=0,0,0.04)</f>
        <v>0</v>
      </c>
      <c r="AW18" s="47">
        <f>IF(LEN(X18)-LEN(SUBSTITUTE(X18,"C",))=0,0,0.08)</f>
        <v>0</v>
      </c>
      <c r="AX18" s="47">
        <f>SUM(AP18:AW18)*AO18</f>
        <v>0</v>
      </c>
      <c r="AY18" s="47">
        <f>IF(LEN(X18)-LEN(SUBSTITUTE(X18,"p",))&lt;2,0,(LEN(X18)-LEN(SUBSTITUTE(X18,"p",))-1)*0.03)</f>
        <v>0</v>
      </c>
      <c r="AZ18" s="47">
        <f>IF(LEN(X18)-LEN(SUBSTITUTE(X18,"g",))=0,0,0.03)</f>
        <v>0</v>
      </c>
      <c r="BA18" s="47">
        <f>IF(LEN(X18)-LEN(SUBSTITUTE(X18,"G",))=0,0,0.08)</f>
        <v>0</v>
      </c>
      <c r="BB18" s="47">
        <f>(LEN(X18)-LEN(SUBSTITUTE(X18,"-",)))*0.09</f>
        <v>0</v>
      </c>
      <c r="BC18" s="47">
        <f>SUM(AY18:BB18)</f>
        <v>0</v>
      </c>
      <c r="BD18" s="60">
        <f>LEN(X18)-LEN(SUBSTITUTE(X18,"T",))</f>
        <v>0</v>
      </c>
      <c r="BE18" s="60">
        <f>LEN(X18)-LEN(SUBSTITUTE(X18,"Z",))</f>
        <v>0</v>
      </c>
      <c r="BF18" s="60">
        <f>LEN(X18)-LEN(SUBSTITUTE(X18,"S",))</f>
        <v>0</v>
      </c>
      <c r="BG18" s="60">
        <f>LEN(X18)-LEN(SUBSTITUTE(X18,"Y",))</f>
        <v>0</v>
      </c>
      <c r="BH18" s="60">
        <f>LEN(X18)-LEN(SUBSTITUTE(X18,"X",))</f>
        <v>0</v>
      </c>
      <c r="BI18" s="60">
        <f>LEN(X18)-LEN(SUBSTITUTE(X18,"M",))</f>
        <v>0</v>
      </c>
      <c r="BJ18" s="60">
        <f>LEN(X18)-LEN(SUBSTITUTE(X18,"K",))</f>
        <v>0</v>
      </c>
      <c r="BK18" s="60">
        <f>LEN(X18)-LEN(SUBSTITUTE(X18,"D",))</f>
        <v>0</v>
      </c>
      <c r="BL18" s="60">
        <f>SUM(BD18:BK18)</f>
        <v>0</v>
      </c>
      <c r="BM18" s="60">
        <f>IF(BL18=0,0,1)</f>
        <v>0</v>
      </c>
      <c r="BN18" s="47">
        <f>IF(BL18=1,0.6,0)</f>
        <v>0</v>
      </c>
      <c r="BO18" s="47">
        <f>IF(BL18=2,0.81,0)</f>
        <v>0</v>
      </c>
      <c r="BP18" s="47">
        <f>IF(BL18=3,1.01,0)</f>
        <v>0</v>
      </c>
      <c r="BQ18" s="47">
        <f>IF(BL18=4,1.15,0)</f>
        <v>0</v>
      </c>
      <c r="BR18" s="47">
        <f>IF(BL18=5,1.25,0)</f>
        <v>0</v>
      </c>
      <c r="BS18" s="47">
        <f>SUM(BN18:BR18)*BM18</f>
        <v>0</v>
      </c>
      <c r="BT18" s="47">
        <f>(LEN(X18)-LEN(SUBSTITUTE(X18,"T",)))*-0.03</f>
        <v>0</v>
      </c>
      <c r="BU18" s="47">
        <f>(LEN(X18)-LEN(SUBSTITUTE(X18,"Z",)))*0</f>
        <v>0</v>
      </c>
      <c r="BV18" s="47">
        <f>(LEN(X18)-LEN(SUBSTITUTE(X18,"S",)))*0.01</f>
        <v>0</v>
      </c>
      <c r="BW18" s="47">
        <f>(LEN(X18)-LEN(SUBSTITUTE(X18,"Y",)))*0.01</f>
        <v>0</v>
      </c>
      <c r="BX18" s="47">
        <f>(LEN(X18)-LEN(SUBSTITUTE(X18,"X",)))*0.01</f>
        <v>0</v>
      </c>
      <c r="BY18" s="47">
        <f>(LEN(X18)-LEN(SUBSTITUTE(X18,"M",)))*0.01</f>
        <v>0</v>
      </c>
      <c r="BZ18" s="47">
        <f>(LEN(X18)-LEN(SUBSTITUTE(X18,"K",)))*0.02</f>
        <v>0</v>
      </c>
      <c r="CA18" s="47">
        <f>(LEN(X18)-LEN(SUBSTITUTE(X18,"D",)))*0.02</f>
        <v>0</v>
      </c>
      <c r="CB18" s="47">
        <f>SUM(BT18:CA18)</f>
        <v>0</v>
      </c>
      <c r="CC18" s="47">
        <f>IF(A18=1,0.15,0)</f>
        <v>0</v>
      </c>
      <c r="CD18" s="47">
        <f>SUM(AG18,AN18,AX18,BC18,BS18,CB18,CC18)</f>
        <v>1.05</v>
      </c>
      <c r="CE18" s="56" t="str">
        <f>IF(H18="","",H18)</f>
        <v>S</v>
      </c>
      <c r="CF18" s="47">
        <f>IF(LEN(CE18)-LEN(SUBSTITUTE(CE18,"b",))=0,0,1.05)</f>
        <v>0</v>
      </c>
      <c r="CG18" s="47">
        <f>IF(LEN(CE18)-LEN(SUBSTITUTE(CE18,"f",))=0,0,1.1)</f>
        <v>0</v>
      </c>
      <c r="CH18" s="47">
        <f>IF(LEN(CE18)-LEN(SUBSTITUTE(CE18,"H",))=0,0,0)</f>
        <v>0</v>
      </c>
      <c r="CI18" s="47">
        <f>IF(LEN(CE18)-LEN(SUBSTITUTE(CE18,"dF",))=0,0,0.36)</f>
        <v>0</v>
      </c>
      <c r="CJ18" s="47">
        <f>IF(LEN(CE18)-LEN(SUBSTITUTE(CE18,"tF",))=0,0,0.53)</f>
        <v>0</v>
      </c>
      <c r="CK18" s="56">
        <f>IF(CI18+CJ18=0,1,0)</f>
        <v>1</v>
      </c>
      <c r="CL18" s="47">
        <f>IF(LEN(CE18)-LEN(SUBSTITUTE(CE18,"F",))=0,0,0.19*CK18)</f>
        <v>0</v>
      </c>
      <c r="CM18" s="47">
        <f>(LEN(CE18)-LEN(SUBSTITUTE(CE18,"l",)))*1.09</f>
        <v>0</v>
      </c>
      <c r="CN18" s="47">
        <f>SUM(CF18:CJ18,CL18,CM18)</f>
        <v>0</v>
      </c>
      <c r="CO18" s="71">
        <f>IF(LEN(CE18)-LEN(SUBSTITUTE(CE18,"o",))&gt;0,0,1)</f>
        <v>1</v>
      </c>
      <c r="CP18" s="47">
        <f>IF(LEN(CE18)-LEN(SUBSTITUTE(CE18,"3",))=0,0,1.05)</f>
        <v>0</v>
      </c>
      <c r="CQ18" s="47">
        <f>IF(LEN(CE18)-LEN(SUBSTITUTE(CE18,"5",))=0,0,1.2)</f>
        <v>0</v>
      </c>
      <c r="CR18" s="47">
        <f>IF(LEN(CE18)-LEN(SUBSTITUTE(CE18,"7",))=0,0,1.28)</f>
        <v>0</v>
      </c>
      <c r="CS18" s="47">
        <f>IF(LEN(CE18)-LEN(SUBSTITUTE(CE18,"9",))=0,0,1.37)</f>
        <v>0</v>
      </c>
      <c r="CT18" s="47">
        <f>IF(LEN(CE18)-LEN(SUBSTITUTE(CE18,"10",))=0,0,1.45)</f>
        <v>0</v>
      </c>
      <c r="CU18" s="47">
        <f>SUM(CP18:CT18)*CO18</f>
        <v>0</v>
      </c>
      <c r="CV18" s="71">
        <f>IF(LEN(CE18)-LEN(SUBSTITUTE(CE18,"o",))&gt;0,1,0)</f>
        <v>0</v>
      </c>
      <c r="CW18" s="47">
        <f>IF(LEN(CE18)-LEN(SUBSTITUTE(CE18,"3o",))=0,0,1.07)</f>
        <v>0</v>
      </c>
      <c r="CX18" s="47">
        <f>IF(LEN(CE18)-LEN(SUBSTITUTE(CE18,"5o",))=0,0,1.16)</f>
        <v>0</v>
      </c>
      <c r="CY18" s="47">
        <f>IF(LEN(CE18)-LEN(SUBSTITUTE(CE18,"7o",))=0,0,1.24)</f>
        <v>0</v>
      </c>
      <c r="CZ18" s="47">
        <f>IF(LEN(CE18)-LEN(SUBSTITUTE(CE18,"9o",))=0,0,1.33)</f>
        <v>0</v>
      </c>
      <c r="DA18" s="47">
        <f>IF(LEN(CE18)-LEN(SUBSTITUTE(CE18,"10o",))=0,0,1.41)</f>
        <v>0</v>
      </c>
      <c r="DB18" s="47">
        <f>IF(LEN(CE18)-LEN(SUBSTITUTE(CE18,"A",))=0,0,0)</f>
        <v>0</v>
      </c>
      <c r="DC18" s="47">
        <f>IF(LEN(CE18)-LEN(SUBSTITUTE(CE18,"B",))=0,0,0.04)</f>
        <v>0</v>
      </c>
      <c r="DD18" s="47">
        <f>IF(LEN(CE18)-LEN(SUBSTITUTE(CE18,"C",))=0,0,0.08)</f>
        <v>0</v>
      </c>
      <c r="DE18" s="47">
        <f>SUM(CW18:DD18)*CV18</f>
        <v>0</v>
      </c>
      <c r="DF18" s="47">
        <f>IF(LEN(CE18)-LEN(SUBSTITUTE(CE18,"p",))&lt;2,0,(LEN(CE18)-LEN(SUBSTITUTE(CE18,"p",))-1)*0.03)</f>
        <v>0</v>
      </c>
      <c r="DG18" s="47">
        <f>IF(LEN(CE18)-LEN(SUBSTITUTE(CE18,"g",))=0,0,0.03)</f>
        <v>0</v>
      </c>
      <c r="DH18" s="47">
        <f>IF(LEN(CE18)-LEN(SUBSTITUTE(CE18,"G",))=0,0,0.08)</f>
        <v>0</v>
      </c>
      <c r="DI18" s="47">
        <f>(LEN(CE18)-LEN(SUBSTITUTE(CE18,"-",)))*0.09</f>
        <v>0</v>
      </c>
      <c r="DJ18" s="47">
        <f>SUM(DF18:DI18)</f>
        <v>0</v>
      </c>
      <c r="DK18" s="60">
        <f>LEN(CE18)-LEN(SUBSTITUTE(CE18,"T",))</f>
        <v>0</v>
      </c>
      <c r="DL18" s="60">
        <f>LEN(CE18)-LEN(SUBSTITUTE(CE18,"Z",))</f>
        <v>0</v>
      </c>
      <c r="DM18" s="60">
        <f>LEN(CE18)-LEN(SUBSTITUTE(CE18,"S",))</f>
        <v>1</v>
      </c>
      <c r="DN18" s="60">
        <f>LEN(CE18)-LEN(SUBSTITUTE(CE18,"Y",))</f>
        <v>0</v>
      </c>
      <c r="DO18" s="60">
        <f>LEN(CE18)-LEN(SUBSTITUTE(CE18,"X",))</f>
        <v>0</v>
      </c>
      <c r="DP18" s="60">
        <f>LEN(CE18)-LEN(SUBSTITUTE(CE18,"M",))</f>
        <v>0</v>
      </c>
      <c r="DQ18" s="60">
        <f>LEN(CE18)-LEN(SUBSTITUTE(CE18,"K",))</f>
        <v>0</v>
      </c>
      <c r="DR18" s="60">
        <f>LEN(CE18)-LEN(SUBSTITUTE(CE18,"D",))</f>
        <v>0</v>
      </c>
      <c r="DS18" s="60">
        <f>SUM(DK18:DR18)</f>
        <v>1</v>
      </c>
      <c r="DT18" s="60">
        <f>IF(DS18=0,0,1)</f>
        <v>1</v>
      </c>
      <c r="DU18" s="47">
        <f>IF(DS18=1,0.6,0)</f>
        <v>0.6</v>
      </c>
      <c r="DV18" s="47">
        <f>IF(DS18=2,0.81,0)</f>
        <v>0</v>
      </c>
      <c r="DW18" s="47">
        <f>IF(DS18=3,1.01,0)</f>
        <v>0</v>
      </c>
      <c r="DX18" s="47">
        <f>IF(DS18=4,1.15,0)</f>
        <v>0</v>
      </c>
      <c r="DY18" s="47">
        <f>IF(DS18=5,1.25,0)</f>
        <v>0</v>
      </c>
      <c r="DZ18" s="47">
        <f>SUM(DU18:DY18)*DT18</f>
        <v>0.6</v>
      </c>
      <c r="EA18" s="47">
        <f>(LEN(CE18)-LEN(SUBSTITUTE(CE18,"T",)))*-0.03</f>
        <v>0</v>
      </c>
      <c r="EB18" s="47">
        <f>(LEN(CE18)-LEN(SUBSTITUTE(CE18,"Z",)))*0</f>
        <v>0</v>
      </c>
      <c r="EC18" s="47">
        <f>(LEN(CE18)-LEN(SUBSTITUTE(CE18,"S",)))*0.01</f>
        <v>0.01</v>
      </c>
      <c r="ED18" s="47">
        <f>(LEN(CE18)-LEN(SUBSTITUTE(CE18,"Y",)))*0.01</f>
        <v>0</v>
      </c>
      <c r="EE18" s="47">
        <f>(LEN(CE18)-LEN(SUBSTITUTE(CE18,"X",)))*0.01</f>
        <v>0</v>
      </c>
      <c r="EF18" s="47">
        <f>(LEN(CE18)-LEN(SUBSTITUTE(CE18,"M",)))*0.01</f>
        <v>0</v>
      </c>
      <c r="EG18" s="47">
        <f>(LEN(CE18)-LEN(SUBSTITUTE(CE18,"K",)))*0.02</f>
        <v>0</v>
      </c>
      <c r="EH18" s="47">
        <f>(LEN(CE18)-LEN(SUBSTITUTE(CE18,"D",)))*0.02</f>
        <v>0</v>
      </c>
      <c r="EI18" s="47">
        <f>SUM(EA18:EH18)</f>
        <v>0.01</v>
      </c>
      <c r="EJ18" s="47">
        <f>IF(A18=1,0.15,0)</f>
        <v>0</v>
      </c>
      <c r="EK18" s="47">
        <f>SUM(CN18,CU18,DE18,DJ18,DZ18,EI18,EJ18)</f>
        <v>0.61</v>
      </c>
      <c r="EL18" s="68">
        <f>C18</f>
        <v>26.24</v>
      </c>
      <c r="EM18" s="68">
        <f>SUM(O18:Q18)+R18+S18</f>
        <v>13.550000000000002</v>
      </c>
      <c r="EN18" s="98">
        <f>ROUND(18-(12*C18)/B18,2)</f>
        <v>0.01</v>
      </c>
      <c r="EO18" s="68">
        <f>IF(EN18&gt;7.5,7.5,IF(EN18&lt;0,0,EN18))</f>
        <v>0.01</v>
      </c>
      <c r="EP18" s="68">
        <f>SUM(EM18,EO18)</f>
        <v>13.560000000000002</v>
      </c>
    </row>
    <row r="19" spans="1:146" ht="13.5" customHeight="1">
      <c r="A19" s="61"/>
      <c r="B19" s="62">
        <v>17.5</v>
      </c>
      <c r="C19" s="63">
        <v>32.63</v>
      </c>
      <c r="D19" s="64">
        <v>3.9</v>
      </c>
      <c r="E19" s="64"/>
      <c r="F19" s="64"/>
      <c r="G19" s="65"/>
      <c r="H19" s="65"/>
      <c r="I19" s="66"/>
      <c r="J19" s="112">
        <v>4</v>
      </c>
      <c r="K19" s="113" t="s">
        <v>260</v>
      </c>
      <c r="L19" s="113" t="s">
        <v>261</v>
      </c>
      <c r="M19" s="113"/>
      <c r="N19" s="113"/>
      <c r="O19" s="114">
        <f>D19</f>
        <v>3.9</v>
      </c>
      <c r="P19" s="114">
        <f>D19</f>
        <v>3.9</v>
      </c>
      <c r="Q19" s="114">
        <f>D19</f>
        <v>3.9</v>
      </c>
      <c r="R19" s="114">
        <f>IF(V19&gt;3.75,3.75,V19)</f>
        <v>0</v>
      </c>
      <c r="S19" s="74">
        <f>IF(W19&gt;3.75,3.75,W19)</f>
        <v>0</v>
      </c>
      <c r="T19" s="76"/>
      <c r="U19" s="76"/>
      <c r="V19" s="77">
        <f>ROUND(E19*CD19,2)</f>
        <v>0</v>
      </c>
      <c r="W19" s="77">
        <f>ROUND(F19*EK19,2)</f>
        <v>0</v>
      </c>
      <c r="X19" s="78">
        <f>IF(G19="","",G19)</f>
      </c>
      <c r="Y19" s="79">
        <f>IF(LEN(X19)-LEN(SUBSTITUTE(X19,"b",))=0,0,1.05)</f>
        <v>0</v>
      </c>
      <c r="Z19" s="79">
        <f>IF(LEN(X19)-LEN(SUBSTITUTE(X19,"f",))=0,0,1.1)</f>
        <v>0</v>
      </c>
      <c r="AA19" s="79">
        <f>IF(LEN(X19)-LEN(SUBSTITUTE(X19,"H",))=0,0,0)</f>
        <v>0</v>
      </c>
      <c r="AB19" s="79">
        <f>IF(LEN(X19)-LEN(SUBSTITUTE(X19,"dF",))=0,0,0.36)</f>
        <v>0</v>
      </c>
      <c r="AC19" s="79">
        <f>IF(LEN(X19)-LEN(SUBSTITUTE(X19,"tF",))=0,0,0.53)</f>
        <v>0</v>
      </c>
      <c r="AD19" s="78">
        <f>IF(AB19+AC19=0,1,0)</f>
        <v>1</v>
      </c>
      <c r="AE19" s="79">
        <f>IF(LEN(X19)-LEN(SUBSTITUTE(X19,"F",))=0,0,0.19*AD19)</f>
        <v>0</v>
      </c>
      <c r="AF19" s="79">
        <f>(LEN(X19)-LEN(SUBSTITUTE(X19,"l",)))*1.09</f>
        <v>0</v>
      </c>
      <c r="AG19" s="79">
        <f>SUM(Y19:AC19,AE19,AF19)</f>
        <v>0</v>
      </c>
      <c r="AH19" s="80">
        <f>IF(LEN(X19)-LEN(SUBSTITUTE(X19,"o",))&gt;0,0,1)</f>
        <v>1</v>
      </c>
      <c r="AI19" s="79">
        <f>IF(LEN(X19)-LEN(SUBSTITUTE(X19,"3",))=0,0,1.05)</f>
        <v>0</v>
      </c>
      <c r="AJ19" s="79">
        <f>IF(LEN(X19)-LEN(SUBSTITUTE(X19,"5",))=0,0,1.2)</f>
        <v>0</v>
      </c>
      <c r="AK19" s="79">
        <f>IF(LEN(X19)-LEN(SUBSTITUTE(X19,"7",))=0,0,1.28)</f>
        <v>0</v>
      </c>
      <c r="AL19" s="79">
        <f>IF(LEN(X19)-LEN(SUBSTITUTE(X19,"9",))=0,0,1.37)</f>
        <v>0</v>
      </c>
      <c r="AM19" s="79">
        <f>IF(LEN(X19)-LEN(SUBSTITUTE(X19,"10",))=0,0,1.45)</f>
        <v>0</v>
      </c>
      <c r="AN19" s="79">
        <f>SUM(AI19:AM19)*AH19</f>
        <v>0</v>
      </c>
      <c r="AO19" s="80">
        <f>IF(LEN(X19)-LEN(SUBSTITUTE(X19,"o",))&gt;0,1,0)</f>
        <v>0</v>
      </c>
      <c r="AP19" s="79">
        <f>IF(LEN(X19)-LEN(SUBSTITUTE(X19,"3o",))=0,0,1.07)</f>
        <v>0</v>
      </c>
      <c r="AQ19" s="79">
        <f>IF(LEN(X19)-LEN(SUBSTITUTE(X19,"5o",))=0,0,1.16)</f>
        <v>0</v>
      </c>
      <c r="AR19" s="79">
        <f>IF(LEN(X19)-LEN(SUBSTITUTE(X19,"7o",))=0,0,1.24)</f>
        <v>0</v>
      </c>
      <c r="AS19" s="79">
        <f>IF(LEN(X19)-LEN(SUBSTITUTE(X19,"9o",))=0,0,1.33)</f>
        <v>0</v>
      </c>
      <c r="AT19" s="79">
        <f>IF(LEN(X19)-LEN(SUBSTITUTE(X19,"10o",))=0,0,1.41)</f>
        <v>0</v>
      </c>
      <c r="AU19" s="79">
        <f>IF(LEN(X19)-LEN(SUBSTITUTE(X19,"A",))=0,0,0)</f>
        <v>0</v>
      </c>
      <c r="AV19" s="79">
        <f>IF(LEN(X19)-LEN(SUBSTITUTE(X19,"B",))=0,0,0.04)</f>
        <v>0</v>
      </c>
      <c r="AW19" s="79">
        <f>IF(LEN(X19)-LEN(SUBSTITUTE(X19,"C",))=0,0,0.08)</f>
        <v>0</v>
      </c>
      <c r="AX19" s="79">
        <f>SUM(AP19:AW19)*AO19</f>
        <v>0</v>
      </c>
      <c r="AY19" s="79">
        <f>IF(LEN(X19)-LEN(SUBSTITUTE(X19,"p",))&lt;2,0,(LEN(X19)-LEN(SUBSTITUTE(X19,"p",))-1)*0.03)</f>
        <v>0</v>
      </c>
      <c r="AZ19" s="79">
        <f>IF(LEN(X19)-LEN(SUBSTITUTE(X19,"g",))=0,0,0.03)</f>
        <v>0</v>
      </c>
      <c r="BA19" s="79">
        <f>IF(LEN(X19)-LEN(SUBSTITUTE(X19,"G",))=0,0,0.08)</f>
        <v>0</v>
      </c>
      <c r="BB19" s="79">
        <f>(LEN(X19)-LEN(SUBSTITUTE(X19,"-",)))*0.09</f>
        <v>0</v>
      </c>
      <c r="BC19" s="79">
        <f>SUM(AY19:BB19)</f>
        <v>0</v>
      </c>
      <c r="BD19" s="81">
        <f>LEN(X19)-LEN(SUBSTITUTE(X19,"T",))</f>
        <v>0</v>
      </c>
      <c r="BE19" s="81">
        <f>LEN(X19)-LEN(SUBSTITUTE(X19,"Z",))</f>
        <v>0</v>
      </c>
      <c r="BF19" s="81">
        <f>LEN(X19)-LEN(SUBSTITUTE(X19,"S",))</f>
        <v>0</v>
      </c>
      <c r="BG19" s="81">
        <f>LEN(X19)-LEN(SUBSTITUTE(X19,"Y",))</f>
        <v>0</v>
      </c>
      <c r="BH19" s="81">
        <f>LEN(X19)-LEN(SUBSTITUTE(X19,"X",))</f>
        <v>0</v>
      </c>
      <c r="BI19" s="81">
        <f>LEN(X19)-LEN(SUBSTITUTE(X19,"M",))</f>
        <v>0</v>
      </c>
      <c r="BJ19" s="81">
        <f>LEN(X19)-LEN(SUBSTITUTE(X19,"K",))</f>
        <v>0</v>
      </c>
      <c r="BK19" s="81">
        <f>LEN(X19)-LEN(SUBSTITUTE(X19,"D",))</f>
        <v>0</v>
      </c>
      <c r="BL19" s="81">
        <f>SUM(BD19:BK19)</f>
        <v>0</v>
      </c>
      <c r="BM19" s="81">
        <f>IF(BL19=0,0,1)</f>
        <v>0</v>
      </c>
      <c r="BN19" s="79">
        <f>IF(BL19=1,0.6,0)</f>
        <v>0</v>
      </c>
      <c r="BO19" s="79">
        <f>IF(BL19=2,0.81,0)</f>
        <v>0</v>
      </c>
      <c r="BP19" s="79">
        <f>IF(BL19=3,1.01,0)</f>
        <v>0</v>
      </c>
      <c r="BQ19" s="79">
        <f>IF(BL19=4,1.15,0)</f>
        <v>0</v>
      </c>
      <c r="BR19" s="79">
        <f>IF(BL19=5,1.25,0)</f>
        <v>0</v>
      </c>
      <c r="BS19" s="79">
        <f>SUM(BN19:BR19)*BM19</f>
        <v>0</v>
      </c>
      <c r="BT19" s="79">
        <f>(LEN(X19)-LEN(SUBSTITUTE(X19,"T",)))*-0.03</f>
        <v>0</v>
      </c>
      <c r="BU19" s="79">
        <f>(LEN(X19)-LEN(SUBSTITUTE(X19,"Z",)))*0</f>
        <v>0</v>
      </c>
      <c r="BV19" s="79">
        <f>(LEN(X19)-LEN(SUBSTITUTE(X19,"S",)))*0.01</f>
        <v>0</v>
      </c>
      <c r="BW19" s="79">
        <f>(LEN(X19)-LEN(SUBSTITUTE(X19,"Y",)))*0.01</f>
        <v>0</v>
      </c>
      <c r="BX19" s="79">
        <f>(LEN(X19)-LEN(SUBSTITUTE(X19,"X",)))*0.01</f>
        <v>0</v>
      </c>
      <c r="BY19" s="79">
        <f>(LEN(X19)-LEN(SUBSTITUTE(X19,"M",)))*0.01</f>
        <v>0</v>
      </c>
      <c r="BZ19" s="79">
        <f>(LEN(X19)-LEN(SUBSTITUTE(X19,"K",)))*0.02</f>
        <v>0</v>
      </c>
      <c r="CA19" s="79">
        <f>(LEN(X19)-LEN(SUBSTITUTE(X19,"D",)))*0.02</f>
        <v>0</v>
      </c>
      <c r="CB19" s="79">
        <f>SUM(BT19:CA19)</f>
        <v>0</v>
      </c>
      <c r="CC19" s="79">
        <f>IF(A19=1,0.15,0)</f>
        <v>0</v>
      </c>
      <c r="CD19" s="79">
        <f>SUM(AG19,AN19,AX19,BC19,BS19,CB19,CC19)</f>
        <v>0</v>
      </c>
      <c r="CE19" s="78">
        <f>IF(H19="","",H19)</f>
      </c>
      <c r="CF19" s="79">
        <f>IF(LEN(CE19)-LEN(SUBSTITUTE(CE19,"b",))=0,0,1.05)</f>
        <v>0</v>
      </c>
      <c r="CG19" s="79">
        <f>IF(LEN(CE19)-LEN(SUBSTITUTE(CE19,"f",))=0,0,1.1)</f>
        <v>0</v>
      </c>
      <c r="CH19" s="79">
        <f>IF(LEN(CE19)-LEN(SUBSTITUTE(CE19,"H",))=0,0,0)</f>
        <v>0</v>
      </c>
      <c r="CI19" s="79">
        <f>IF(LEN(CE19)-LEN(SUBSTITUTE(CE19,"dF",))=0,0,0.36)</f>
        <v>0</v>
      </c>
      <c r="CJ19" s="79">
        <f>IF(LEN(CE19)-LEN(SUBSTITUTE(CE19,"tF",))=0,0,0.53)</f>
        <v>0</v>
      </c>
      <c r="CK19" s="78">
        <f>IF(CI19+CJ19=0,1,0)</f>
        <v>1</v>
      </c>
      <c r="CL19" s="79">
        <f>IF(LEN(CE19)-LEN(SUBSTITUTE(CE19,"F",))=0,0,0.19*CK19)</f>
        <v>0</v>
      </c>
      <c r="CM19" s="79">
        <f>(LEN(CE19)-LEN(SUBSTITUTE(CE19,"l",)))*1.09</f>
        <v>0</v>
      </c>
      <c r="CN19" s="79">
        <f>SUM(CF19:CJ19,CL19,CM19)</f>
        <v>0</v>
      </c>
      <c r="CO19" s="80">
        <f>IF(LEN(CE19)-LEN(SUBSTITUTE(CE19,"o",))&gt;0,0,1)</f>
        <v>1</v>
      </c>
      <c r="CP19" s="79">
        <f>IF(LEN(CE19)-LEN(SUBSTITUTE(CE19,"3",))=0,0,1.05)</f>
        <v>0</v>
      </c>
      <c r="CQ19" s="79">
        <f>IF(LEN(CE19)-LEN(SUBSTITUTE(CE19,"5",))=0,0,1.2)</f>
        <v>0</v>
      </c>
      <c r="CR19" s="79">
        <f>IF(LEN(CE19)-LEN(SUBSTITUTE(CE19,"7",))=0,0,1.28)</f>
        <v>0</v>
      </c>
      <c r="CS19" s="79">
        <f>IF(LEN(CE19)-LEN(SUBSTITUTE(CE19,"9",))=0,0,1.37)</f>
        <v>0</v>
      </c>
      <c r="CT19" s="79">
        <f>IF(LEN(CE19)-LEN(SUBSTITUTE(CE19,"10",))=0,0,1.45)</f>
        <v>0</v>
      </c>
      <c r="CU19" s="79">
        <f>SUM(CP19:CT19)*CO19</f>
        <v>0</v>
      </c>
      <c r="CV19" s="80">
        <f>IF(LEN(CE19)-LEN(SUBSTITUTE(CE19,"o",))&gt;0,1,0)</f>
        <v>0</v>
      </c>
      <c r="CW19" s="79">
        <f>IF(LEN(CE19)-LEN(SUBSTITUTE(CE19,"3o",))=0,0,1.07)</f>
        <v>0</v>
      </c>
      <c r="CX19" s="79">
        <f>IF(LEN(CE19)-LEN(SUBSTITUTE(CE19,"5o",))=0,0,1.16)</f>
        <v>0</v>
      </c>
      <c r="CY19" s="79">
        <f>IF(LEN(CE19)-LEN(SUBSTITUTE(CE19,"7o",))=0,0,1.24)</f>
        <v>0</v>
      </c>
      <c r="CZ19" s="79">
        <f>IF(LEN(CE19)-LEN(SUBSTITUTE(CE19,"9o",))=0,0,1.33)</f>
        <v>0</v>
      </c>
      <c r="DA19" s="79">
        <f>IF(LEN(CE19)-LEN(SUBSTITUTE(CE19,"10o",))=0,0,1.41)</f>
        <v>0</v>
      </c>
      <c r="DB19" s="79">
        <f>IF(LEN(CE19)-LEN(SUBSTITUTE(CE19,"A",))=0,0,0)</f>
        <v>0</v>
      </c>
      <c r="DC19" s="79">
        <f>IF(LEN(CE19)-LEN(SUBSTITUTE(CE19,"B",))=0,0,0.04)</f>
        <v>0</v>
      </c>
      <c r="DD19" s="79">
        <f>IF(LEN(CE19)-LEN(SUBSTITUTE(CE19,"C",))=0,0,0.08)</f>
        <v>0</v>
      </c>
      <c r="DE19" s="79">
        <f>SUM(CW19:DD19)*CV19</f>
        <v>0</v>
      </c>
      <c r="DF19" s="79">
        <f>IF(LEN(CE19)-LEN(SUBSTITUTE(CE19,"p",))&lt;2,0,(LEN(CE19)-LEN(SUBSTITUTE(CE19,"p",))-1)*0.03)</f>
        <v>0</v>
      </c>
      <c r="DG19" s="79">
        <f>IF(LEN(CE19)-LEN(SUBSTITUTE(CE19,"g",))=0,0,0.03)</f>
        <v>0</v>
      </c>
      <c r="DH19" s="79">
        <f>IF(LEN(CE19)-LEN(SUBSTITUTE(CE19,"G",))=0,0,0.08)</f>
        <v>0</v>
      </c>
      <c r="DI19" s="79">
        <f>(LEN(CE19)-LEN(SUBSTITUTE(CE19,"-",)))*0.09</f>
        <v>0</v>
      </c>
      <c r="DJ19" s="79">
        <f>SUM(DF19:DI19)</f>
        <v>0</v>
      </c>
      <c r="DK19" s="81">
        <f>LEN(CE19)-LEN(SUBSTITUTE(CE19,"T",))</f>
        <v>0</v>
      </c>
      <c r="DL19" s="81">
        <f>LEN(CE19)-LEN(SUBSTITUTE(CE19,"Z",))</f>
        <v>0</v>
      </c>
      <c r="DM19" s="81">
        <f>LEN(CE19)-LEN(SUBSTITUTE(CE19,"S",))</f>
        <v>0</v>
      </c>
      <c r="DN19" s="81">
        <f>LEN(CE19)-LEN(SUBSTITUTE(CE19,"Y",))</f>
        <v>0</v>
      </c>
      <c r="DO19" s="81">
        <f>LEN(CE19)-LEN(SUBSTITUTE(CE19,"X",))</f>
        <v>0</v>
      </c>
      <c r="DP19" s="81">
        <f>LEN(CE19)-LEN(SUBSTITUTE(CE19,"M",))</f>
        <v>0</v>
      </c>
      <c r="DQ19" s="81">
        <f>LEN(CE19)-LEN(SUBSTITUTE(CE19,"K",))</f>
        <v>0</v>
      </c>
      <c r="DR19" s="81">
        <f>LEN(CE19)-LEN(SUBSTITUTE(CE19,"D",))</f>
        <v>0</v>
      </c>
      <c r="DS19" s="81">
        <f>SUM(DK19:DR19)</f>
        <v>0</v>
      </c>
      <c r="DT19" s="81">
        <f>IF(DS19=0,0,1)</f>
        <v>0</v>
      </c>
      <c r="DU19" s="79">
        <f>IF(DS19=1,0.6,0)</f>
        <v>0</v>
      </c>
      <c r="DV19" s="79">
        <f>IF(DS19=2,0.81,0)</f>
        <v>0</v>
      </c>
      <c r="DW19" s="79">
        <f>IF(DS19=3,1.01,0)</f>
        <v>0</v>
      </c>
      <c r="DX19" s="79">
        <f>IF(DS19=4,1.15,0)</f>
        <v>0</v>
      </c>
      <c r="DY19" s="79">
        <f>IF(DS19=5,1.25,0)</f>
        <v>0</v>
      </c>
      <c r="DZ19" s="79">
        <f>SUM(DU19:DY19)*DT19</f>
        <v>0</v>
      </c>
      <c r="EA19" s="79">
        <f>(LEN(CE19)-LEN(SUBSTITUTE(CE19,"T",)))*-0.03</f>
        <v>0</v>
      </c>
      <c r="EB19" s="79">
        <f>(LEN(CE19)-LEN(SUBSTITUTE(CE19,"Z",)))*0</f>
        <v>0</v>
      </c>
      <c r="EC19" s="79">
        <f>(LEN(CE19)-LEN(SUBSTITUTE(CE19,"S",)))*0.01</f>
        <v>0</v>
      </c>
      <c r="ED19" s="79">
        <f>(LEN(CE19)-LEN(SUBSTITUTE(CE19,"Y",)))*0.01</f>
        <v>0</v>
      </c>
      <c r="EE19" s="79">
        <f>(LEN(CE19)-LEN(SUBSTITUTE(CE19,"X",)))*0.01</f>
        <v>0</v>
      </c>
      <c r="EF19" s="79">
        <f>(LEN(CE19)-LEN(SUBSTITUTE(CE19,"M",)))*0.01</f>
        <v>0</v>
      </c>
      <c r="EG19" s="79">
        <f>(LEN(CE19)-LEN(SUBSTITUTE(CE19,"K",)))*0.02</f>
        <v>0</v>
      </c>
      <c r="EH19" s="79">
        <f>(LEN(CE19)-LEN(SUBSTITUTE(CE19,"D",)))*0.02</f>
        <v>0</v>
      </c>
      <c r="EI19" s="79">
        <f>SUM(EA19:EH19)</f>
        <v>0</v>
      </c>
      <c r="EJ19" s="47">
        <f>IF(A19=1,0.15,0)</f>
        <v>0</v>
      </c>
      <c r="EK19" s="79">
        <f>SUM(CN19,CU19,DE19,DJ19,DZ19,EI19,EJ19)</f>
        <v>0</v>
      </c>
      <c r="EL19" s="74">
        <f>C19</f>
        <v>32.63</v>
      </c>
      <c r="EM19" s="114">
        <f>SUM(O19:Q19)+R19+S19</f>
        <v>11.7</v>
      </c>
      <c r="EN19" s="98">
        <f>ROUND(18-(12*C19)/B19,2)</f>
        <v>-4.37</v>
      </c>
      <c r="EO19" s="114">
        <f>IF(EN19&gt;7.5,7.5,IF(EN19&lt;0,0,EN19))</f>
        <v>0</v>
      </c>
      <c r="EP19" s="114">
        <f>SUM(EM19,EO19)</f>
        <v>11.7</v>
      </c>
    </row>
    <row r="20" spans="1:146" ht="13.5" customHeight="1">
      <c r="A20" s="61"/>
      <c r="B20" s="62">
        <v>17.5</v>
      </c>
      <c r="C20" s="63">
        <v>32.06</v>
      </c>
      <c r="D20" s="64">
        <v>3.7</v>
      </c>
      <c r="E20" s="64"/>
      <c r="F20" s="64"/>
      <c r="G20" s="65"/>
      <c r="H20" s="65"/>
      <c r="I20" s="66"/>
      <c r="J20" s="115">
        <v>5</v>
      </c>
      <c r="K20" s="103" t="s">
        <v>263</v>
      </c>
      <c r="L20" s="103" t="s">
        <v>264</v>
      </c>
      <c r="M20" s="103"/>
      <c r="N20" s="103"/>
      <c r="O20" s="104">
        <f>D20</f>
        <v>3.7</v>
      </c>
      <c r="P20" s="104">
        <f>D20</f>
        <v>3.7</v>
      </c>
      <c r="Q20" s="104">
        <f>D20</f>
        <v>3.7</v>
      </c>
      <c r="R20" s="104">
        <f>IF(V20&gt;3.75,3.75,V20)</f>
        <v>0</v>
      </c>
      <c r="S20" s="104">
        <f>IF(W20&gt;3.75,3.75,W20)</f>
        <v>0</v>
      </c>
      <c r="T20" s="70"/>
      <c r="U20" s="70"/>
      <c r="V20" s="106">
        <f>ROUND(E20*CD20,2)</f>
        <v>0</v>
      </c>
      <c r="W20" s="106">
        <f>ROUND(F20*EK20,2)</f>
        <v>0</v>
      </c>
      <c r="X20" s="107">
        <f>IF(G20="","",G20)</f>
      </c>
      <c r="Y20" s="108">
        <f>IF(LEN(X20)-LEN(SUBSTITUTE(X20,"b",))=0,0,1.05)</f>
        <v>0</v>
      </c>
      <c r="Z20" s="108">
        <f>IF(LEN(X20)-LEN(SUBSTITUTE(X20,"f",))=0,0,1.1)</f>
        <v>0</v>
      </c>
      <c r="AA20" s="108">
        <f>IF(LEN(X20)-LEN(SUBSTITUTE(X20,"H",))=0,0,0)</f>
        <v>0</v>
      </c>
      <c r="AB20" s="108">
        <f>IF(LEN(X20)-LEN(SUBSTITUTE(X20,"dF",))=0,0,0.36)</f>
        <v>0</v>
      </c>
      <c r="AC20" s="108">
        <f>IF(LEN(X20)-LEN(SUBSTITUTE(X20,"tF",))=0,0,0.53)</f>
        <v>0</v>
      </c>
      <c r="AD20" s="107">
        <f>IF(AB20+AC20=0,1,0)</f>
        <v>1</v>
      </c>
      <c r="AE20" s="108">
        <f>IF(LEN(X20)-LEN(SUBSTITUTE(X20,"F",))=0,0,0.19*AD20)</f>
        <v>0</v>
      </c>
      <c r="AF20" s="108">
        <f>(LEN(X20)-LEN(SUBSTITUTE(X20,"l",)))*1.09</f>
        <v>0</v>
      </c>
      <c r="AG20" s="108">
        <f>SUM(Y20:AC20,AE20,AF20)</f>
        <v>0</v>
      </c>
      <c r="AH20" s="109">
        <f>IF(LEN(X20)-LEN(SUBSTITUTE(X20,"o",))&gt;0,0,1)</f>
        <v>1</v>
      </c>
      <c r="AI20" s="108">
        <f>IF(LEN(X20)-LEN(SUBSTITUTE(X20,"3",))=0,0,1.05)</f>
        <v>0</v>
      </c>
      <c r="AJ20" s="108">
        <f>IF(LEN(X20)-LEN(SUBSTITUTE(X20,"5",))=0,0,1.2)</f>
        <v>0</v>
      </c>
      <c r="AK20" s="108">
        <f>IF(LEN(X20)-LEN(SUBSTITUTE(X20,"7",))=0,0,1.28)</f>
        <v>0</v>
      </c>
      <c r="AL20" s="108">
        <f>IF(LEN(X20)-LEN(SUBSTITUTE(X20,"9",))=0,0,1.37)</f>
        <v>0</v>
      </c>
      <c r="AM20" s="108">
        <f>IF(LEN(X20)-LEN(SUBSTITUTE(X20,"10",))=0,0,1.45)</f>
        <v>0</v>
      </c>
      <c r="AN20" s="108">
        <f>SUM(AI20:AM20)*AH20</f>
        <v>0</v>
      </c>
      <c r="AO20" s="109">
        <f>IF(LEN(X20)-LEN(SUBSTITUTE(X20,"o",))&gt;0,1,0)</f>
        <v>0</v>
      </c>
      <c r="AP20" s="108">
        <f>IF(LEN(X20)-LEN(SUBSTITUTE(X20,"3o",))=0,0,1.07)</f>
        <v>0</v>
      </c>
      <c r="AQ20" s="108">
        <f>IF(LEN(X20)-LEN(SUBSTITUTE(X20,"5o",))=0,0,1.16)</f>
        <v>0</v>
      </c>
      <c r="AR20" s="108">
        <f>IF(LEN(X20)-LEN(SUBSTITUTE(X20,"7o",))=0,0,1.24)</f>
        <v>0</v>
      </c>
      <c r="AS20" s="108">
        <f>IF(LEN(X20)-LEN(SUBSTITUTE(X20,"9o",))=0,0,1.33)</f>
        <v>0</v>
      </c>
      <c r="AT20" s="108">
        <f>IF(LEN(X20)-LEN(SUBSTITUTE(X20,"10o",))=0,0,1.41)</f>
        <v>0</v>
      </c>
      <c r="AU20" s="108">
        <f>IF(LEN(X20)-LEN(SUBSTITUTE(X20,"A",))=0,0,0)</f>
        <v>0</v>
      </c>
      <c r="AV20" s="108">
        <f>IF(LEN(X20)-LEN(SUBSTITUTE(X20,"B",))=0,0,0.04)</f>
        <v>0</v>
      </c>
      <c r="AW20" s="108">
        <f>IF(LEN(X20)-LEN(SUBSTITUTE(X20,"C",))=0,0,0.08)</f>
        <v>0</v>
      </c>
      <c r="AX20" s="108">
        <f>SUM(AP20:AW20)*AO20</f>
        <v>0</v>
      </c>
      <c r="AY20" s="108">
        <f>IF(LEN(X20)-LEN(SUBSTITUTE(X20,"p",))&lt;2,0,(LEN(X20)-LEN(SUBSTITUTE(X20,"p",))-1)*0.03)</f>
        <v>0</v>
      </c>
      <c r="AZ20" s="108">
        <f>IF(LEN(X20)-LEN(SUBSTITUTE(X20,"g",))=0,0,0.03)</f>
        <v>0</v>
      </c>
      <c r="BA20" s="108">
        <f>IF(LEN(X20)-LEN(SUBSTITUTE(X20,"G",))=0,0,0.08)</f>
        <v>0</v>
      </c>
      <c r="BB20" s="108">
        <f>(LEN(X20)-LEN(SUBSTITUTE(X20,"-",)))*0.09</f>
        <v>0</v>
      </c>
      <c r="BC20" s="108">
        <f>SUM(AY20:BB20)</f>
        <v>0</v>
      </c>
      <c r="BD20" s="110">
        <f>LEN(X20)-LEN(SUBSTITUTE(X20,"T",))</f>
        <v>0</v>
      </c>
      <c r="BE20" s="110">
        <f>LEN(X20)-LEN(SUBSTITUTE(X20,"Z",))</f>
        <v>0</v>
      </c>
      <c r="BF20" s="110">
        <f>LEN(X20)-LEN(SUBSTITUTE(X20,"S",))</f>
        <v>0</v>
      </c>
      <c r="BG20" s="110">
        <f>LEN(X20)-LEN(SUBSTITUTE(X20,"Y",))</f>
        <v>0</v>
      </c>
      <c r="BH20" s="110">
        <f>LEN(X20)-LEN(SUBSTITUTE(X20,"X",))</f>
        <v>0</v>
      </c>
      <c r="BI20" s="110">
        <f>LEN(X20)-LEN(SUBSTITUTE(X20,"M",))</f>
        <v>0</v>
      </c>
      <c r="BJ20" s="110">
        <f>LEN(X20)-LEN(SUBSTITUTE(X20,"K",))</f>
        <v>0</v>
      </c>
      <c r="BK20" s="110">
        <f>LEN(X20)-LEN(SUBSTITUTE(X20,"D",))</f>
        <v>0</v>
      </c>
      <c r="BL20" s="110">
        <f>SUM(BD20:BK20)</f>
        <v>0</v>
      </c>
      <c r="BM20" s="110">
        <f>IF(BL20=0,0,1)</f>
        <v>0</v>
      </c>
      <c r="BN20" s="108">
        <f>IF(BL20=1,0.6,0)</f>
        <v>0</v>
      </c>
      <c r="BO20" s="108">
        <f>IF(BL20=2,0.81,0)</f>
        <v>0</v>
      </c>
      <c r="BP20" s="108">
        <f>IF(BL20=3,1.01,0)</f>
        <v>0</v>
      </c>
      <c r="BQ20" s="108">
        <f>IF(BL20=4,1.15,0)</f>
        <v>0</v>
      </c>
      <c r="BR20" s="108">
        <f>IF(BL20=5,1.25,0)</f>
        <v>0</v>
      </c>
      <c r="BS20" s="108">
        <f>SUM(BN20:BR20)*BM20</f>
        <v>0</v>
      </c>
      <c r="BT20" s="108">
        <f>(LEN(X20)-LEN(SUBSTITUTE(X20,"T",)))*-0.03</f>
        <v>0</v>
      </c>
      <c r="BU20" s="108">
        <f>(LEN(X20)-LEN(SUBSTITUTE(X20,"Z",)))*0</f>
        <v>0</v>
      </c>
      <c r="BV20" s="108">
        <f>(LEN(X20)-LEN(SUBSTITUTE(X20,"S",)))*0.01</f>
        <v>0</v>
      </c>
      <c r="BW20" s="108">
        <f>(LEN(X20)-LEN(SUBSTITUTE(X20,"Y",)))*0.01</f>
        <v>0</v>
      </c>
      <c r="BX20" s="108">
        <f>(LEN(X20)-LEN(SUBSTITUTE(X20,"X",)))*0.01</f>
        <v>0</v>
      </c>
      <c r="BY20" s="108">
        <f>(LEN(X20)-LEN(SUBSTITUTE(X20,"M",)))*0.01</f>
        <v>0</v>
      </c>
      <c r="BZ20" s="108">
        <f>(LEN(X20)-LEN(SUBSTITUTE(X20,"K",)))*0.02</f>
        <v>0</v>
      </c>
      <c r="CA20" s="108">
        <f>(LEN(X20)-LEN(SUBSTITUTE(X20,"D",)))*0.02</f>
        <v>0</v>
      </c>
      <c r="CB20" s="108">
        <f>SUM(BT20:CA20)</f>
        <v>0</v>
      </c>
      <c r="CC20" s="108">
        <f>IF(A20=1,0.15,0)</f>
        <v>0</v>
      </c>
      <c r="CD20" s="108">
        <f>SUM(AG20,AN20,AX20,BC20,BS20,CB20,CC20)</f>
        <v>0</v>
      </c>
      <c r="CE20" s="107">
        <f>IF(H20="","",H20)</f>
      </c>
      <c r="CF20" s="108">
        <f>IF(LEN(CE20)-LEN(SUBSTITUTE(CE20,"b",))=0,0,1.05)</f>
        <v>0</v>
      </c>
      <c r="CG20" s="108">
        <f>IF(LEN(CE20)-LEN(SUBSTITUTE(CE20,"f",))=0,0,1.1)</f>
        <v>0</v>
      </c>
      <c r="CH20" s="108">
        <f>IF(LEN(CE20)-LEN(SUBSTITUTE(CE20,"H",))=0,0,0)</f>
        <v>0</v>
      </c>
      <c r="CI20" s="108">
        <f>IF(LEN(CE20)-LEN(SUBSTITUTE(CE20,"dF",))=0,0,0.36)</f>
        <v>0</v>
      </c>
      <c r="CJ20" s="108">
        <f>IF(LEN(CE20)-LEN(SUBSTITUTE(CE20,"tF",))=0,0,0.53)</f>
        <v>0</v>
      </c>
      <c r="CK20" s="107">
        <f>IF(CI20+CJ20=0,1,0)</f>
        <v>1</v>
      </c>
      <c r="CL20" s="108">
        <f>IF(LEN(CE20)-LEN(SUBSTITUTE(CE20,"F",))=0,0,0.19*CK20)</f>
        <v>0</v>
      </c>
      <c r="CM20" s="108">
        <f>(LEN(CE20)-LEN(SUBSTITUTE(CE20,"l",)))*1.09</f>
        <v>0</v>
      </c>
      <c r="CN20" s="108">
        <f>SUM(CF20:CJ20,CL20,CM20)</f>
        <v>0</v>
      </c>
      <c r="CO20" s="109">
        <f>IF(LEN(CE20)-LEN(SUBSTITUTE(CE20,"o",))&gt;0,0,1)</f>
        <v>1</v>
      </c>
      <c r="CP20" s="108">
        <f>IF(LEN(CE20)-LEN(SUBSTITUTE(CE20,"3",))=0,0,1.05)</f>
        <v>0</v>
      </c>
      <c r="CQ20" s="108">
        <f>IF(LEN(CE20)-LEN(SUBSTITUTE(CE20,"5",))=0,0,1.2)</f>
        <v>0</v>
      </c>
      <c r="CR20" s="108">
        <f>IF(LEN(CE20)-LEN(SUBSTITUTE(CE20,"7",))=0,0,1.28)</f>
        <v>0</v>
      </c>
      <c r="CS20" s="108">
        <f>IF(LEN(CE20)-LEN(SUBSTITUTE(CE20,"9",))=0,0,1.37)</f>
        <v>0</v>
      </c>
      <c r="CT20" s="108">
        <f>IF(LEN(CE20)-LEN(SUBSTITUTE(CE20,"10",))=0,0,1.45)</f>
        <v>0</v>
      </c>
      <c r="CU20" s="108">
        <f>SUM(CP20:CT20)*CO20</f>
        <v>0</v>
      </c>
      <c r="CV20" s="109">
        <f>IF(LEN(CE20)-LEN(SUBSTITUTE(CE20,"o",))&gt;0,1,0)</f>
        <v>0</v>
      </c>
      <c r="CW20" s="108">
        <f>IF(LEN(CE20)-LEN(SUBSTITUTE(CE20,"3o",))=0,0,1.07)</f>
        <v>0</v>
      </c>
      <c r="CX20" s="108">
        <f>IF(LEN(CE20)-LEN(SUBSTITUTE(CE20,"5o",))=0,0,1.16)</f>
        <v>0</v>
      </c>
      <c r="CY20" s="108">
        <f>IF(LEN(CE20)-LEN(SUBSTITUTE(CE20,"7o",))=0,0,1.24)</f>
        <v>0</v>
      </c>
      <c r="CZ20" s="108">
        <f>IF(LEN(CE20)-LEN(SUBSTITUTE(CE20,"9o",))=0,0,1.33)</f>
        <v>0</v>
      </c>
      <c r="DA20" s="108">
        <f>IF(LEN(CE20)-LEN(SUBSTITUTE(CE20,"10o",))=0,0,1.41)</f>
        <v>0</v>
      </c>
      <c r="DB20" s="108">
        <f>IF(LEN(CE20)-LEN(SUBSTITUTE(CE20,"A",))=0,0,0)</f>
        <v>0</v>
      </c>
      <c r="DC20" s="108">
        <f>IF(LEN(CE20)-LEN(SUBSTITUTE(CE20,"B",))=0,0,0.04)</f>
        <v>0</v>
      </c>
      <c r="DD20" s="108">
        <f>IF(LEN(CE20)-LEN(SUBSTITUTE(CE20,"C",))=0,0,0.08)</f>
        <v>0</v>
      </c>
      <c r="DE20" s="108">
        <f>SUM(CW20:DD20)*CV20</f>
        <v>0</v>
      </c>
      <c r="DF20" s="108">
        <f>IF(LEN(CE20)-LEN(SUBSTITUTE(CE20,"p",))&lt;2,0,(LEN(CE20)-LEN(SUBSTITUTE(CE20,"p",))-1)*0.03)</f>
        <v>0</v>
      </c>
      <c r="DG20" s="108">
        <f>IF(LEN(CE20)-LEN(SUBSTITUTE(CE20,"g",))=0,0,0.03)</f>
        <v>0</v>
      </c>
      <c r="DH20" s="108">
        <f>IF(LEN(CE20)-LEN(SUBSTITUTE(CE20,"G",))=0,0,0.08)</f>
        <v>0</v>
      </c>
      <c r="DI20" s="108">
        <f>(LEN(CE20)-LEN(SUBSTITUTE(CE20,"-",)))*0.09</f>
        <v>0</v>
      </c>
      <c r="DJ20" s="108">
        <f>SUM(DF20:DI20)</f>
        <v>0</v>
      </c>
      <c r="DK20" s="110">
        <f>LEN(CE20)-LEN(SUBSTITUTE(CE20,"T",))</f>
        <v>0</v>
      </c>
      <c r="DL20" s="110">
        <f>LEN(CE20)-LEN(SUBSTITUTE(CE20,"Z",))</f>
        <v>0</v>
      </c>
      <c r="DM20" s="110">
        <f>LEN(CE20)-LEN(SUBSTITUTE(CE20,"S",))</f>
        <v>0</v>
      </c>
      <c r="DN20" s="110">
        <f>LEN(CE20)-LEN(SUBSTITUTE(CE20,"Y",))</f>
        <v>0</v>
      </c>
      <c r="DO20" s="110">
        <f>LEN(CE20)-LEN(SUBSTITUTE(CE20,"X",))</f>
        <v>0</v>
      </c>
      <c r="DP20" s="110">
        <f>LEN(CE20)-LEN(SUBSTITUTE(CE20,"M",))</f>
        <v>0</v>
      </c>
      <c r="DQ20" s="110">
        <f>LEN(CE20)-LEN(SUBSTITUTE(CE20,"K",))</f>
        <v>0</v>
      </c>
      <c r="DR20" s="110">
        <f>LEN(CE20)-LEN(SUBSTITUTE(CE20,"D",))</f>
        <v>0</v>
      </c>
      <c r="DS20" s="110">
        <f>SUM(DK20:DR20)</f>
        <v>0</v>
      </c>
      <c r="DT20" s="110">
        <f>IF(DS20=0,0,1)</f>
        <v>0</v>
      </c>
      <c r="DU20" s="108">
        <f>IF(DS20=1,0.6,0)</f>
        <v>0</v>
      </c>
      <c r="DV20" s="108">
        <f>IF(DS20=2,0.81,0)</f>
        <v>0</v>
      </c>
      <c r="DW20" s="108">
        <f>IF(DS20=3,1.01,0)</f>
        <v>0</v>
      </c>
      <c r="DX20" s="108">
        <f>IF(DS20=4,1.15,0)</f>
        <v>0</v>
      </c>
      <c r="DY20" s="108">
        <f>IF(DS20=5,1.25,0)</f>
        <v>0</v>
      </c>
      <c r="DZ20" s="108">
        <f>SUM(DU20:DY20)*DT20</f>
        <v>0</v>
      </c>
      <c r="EA20" s="108">
        <f>(LEN(CE20)-LEN(SUBSTITUTE(CE20,"T",)))*-0.03</f>
        <v>0</v>
      </c>
      <c r="EB20" s="108">
        <f>(LEN(CE20)-LEN(SUBSTITUTE(CE20,"Z",)))*0</f>
        <v>0</v>
      </c>
      <c r="EC20" s="108">
        <f>(LEN(CE20)-LEN(SUBSTITUTE(CE20,"S",)))*0.01</f>
        <v>0</v>
      </c>
      <c r="ED20" s="108">
        <f>(LEN(CE20)-LEN(SUBSTITUTE(CE20,"Y",)))*0.01</f>
        <v>0</v>
      </c>
      <c r="EE20" s="108">
        <f>(LEN(CE20)-LEN(SUBSTITUTE(CE20,"X",)))*0.01</f>
        <v>0</v>
      </c>
      <c r="EF20" s="108">
        <f>(LEN(CE20)-LEN(SUBSTITUTE(CE20,"M",)))*0.01</f>
        <v>0</v>
      </c>
      <c r="EG20" s="108">
        <f>(LEN(CE20)-LEN(SUBSTITUTE(CE20,"K",)))*0.02</f>
        <v>0</v>
      </c>
      <c r="EH20" s="108">
        <f>(LEN(CE20)-LEN(SUBSTITUTE(CE20,"D",)))*0.02</f>
        <v>0</v>
      </c>
      <c r="EI20" s="108">
        <f>SUM(EA20:EH20)</f>
        <v>0</v>
      </c>
      <c r="EJ20" s="47">
        <f>IF(A20=1,0.15,0)</f>
        <v>0</v>
      </c>
      <c r="EK20" s="108">
        <f>SUM(CN20,CU20,DE20,DJ20,DZ20,EI20,EJ20)</f>
        <v>0</v>
      </c>
      <c r="EL20" s="68">
        <f>C20</f>
        <v>32.06</v>
      </c>
      <c r="EM20" s="104">
        <f>SUM(O20:Q20)+R20+S20</f>
        <v>11.100000000000001</v>
      </c>
      <c r="EN20" s="98">
        <f>ROUND(18-(12*C20)/B20,2)</f>
        <v>-3.98</v>
      </c>
      <c r="EO20" s="104">
        <f>IF(EN20&gt;7.5,7.5,IF(EN20&lt;0,0,EN20))</f>
        <v>0</v>
      </c>
      <c r="EP20" s="104">
        <f>SUM(EM20,EO20)</f>
        <v>11.100000000000001</v>
      </c>
    </row>
    <row r="21" spans="1:146" ht="13.5" customHeight="1">
      <c r="A21" s="61"/>
      <c r="B21" s="62">
        <v>17.5</v>
      </c>
      <c r="C21" s="63">
        <v>28.41</v>
      </c>
      <c r="D21" s="64">
        <v>3.2</v>
      </c>
      <c r="E21" s="64"/>
      <c r="F21" s="64"/>
      <c r="G21" s="65"/>
      <c r="H21" s="65"/>
      <c r="I21" s="66"/>
      <c r="J21" s="67">
        <v>6</v>
      </c>
      <c r="K21" s="5" t="s">
        <v>265</v>
      </c>
      <c r="L21" s="5" t="s">
        <v>266</v>
      </c>
      <c r="M21" s="5"/>
      <c r="N21" s="5"/>
      <c r="O21" s="68">
        <f>D21</f>
        <v>3.2</v>
      </c>
      <c r="P21" s="68">
        <f>D21</f>
        <v>3.2</v>
      </c>
      <c r="Q21" s="68">
        <f>D21</f>
        <v>3.2</v>
      </c>
      <c r="R21" s="68">
        <f>IF(V21&gt;3.75,3.75,V21)</f>
        <v>0</v>
      </c>
      <c r="S21" s="68">
        <f>IF(W21&gt;3.75,3.75,W21)</f>
        <v>0</v>
      </c>
      <c r="T21" s="70"/>
      <c r="U21" s="70"/>
      <c r="V21" s="58">
        <f>ROUND(E21*CD21,2)</f>
        <v>0</v>
      </c>
      <c r="W21" s="58">
        <f>ROUND(F21*EK21,2)</f>
        <v>0</v>
      </c>
      <c r="X21" s="56">
        <f>IF(G21="","",G21)</f>
      </c>
      <c r="Y21" s="47">
        <f>IF(LEN(X21)-LEN(SUBSTITUTE(X21,"b",))=0,0,1.05)</f>
        <v>0</v>
      </c>
      <c r="Z21" s="47">
        <f>IF(LEN(X21)-LEN(SUBSTITUTE(X21,"f",))=0,0,1.1)</f>
        <v>0</v>
      </c>
      <c r="AA21" s="47">
        <f>IF(LEN(X21)-LEN(SUBSTITUTE(X21,"H",))=0,0,0)</f>
        <v>0</v>
      </c>
      <c r="AB21" s="47">
        <f>IF(LEN(X21)-LEN(SUBSTITUTE(X21,"dF",))=0,0,0.36)</f>
        <v>0</v>
      </c>
      <c r="AC21" s="47">
        <f>IF(LEN(X21)-LEN(SUBSTITUTE(X21,"tF",))=0,0,0.53)</f>
        <v>0</v>
      </c>
      <c r="AD21" s="56">
        <f>IF(AB21+AC21=0,1,0)</f>
        <v>1</v>
      </c>
      <c r="AE21" s="47">
        <f>IF(LEN(X21)-LEN(SUBSTITUTE(X21,"F",))=0,0,0.19*AD21)</f>
        <v>0</v>
      </c>
      <c r="AF21" s="47">
        <f>(LEN(X21)-LEN(SUBSTITUTE(X21,"l",)))*1.09</f>
        <v>0</v>
      </c>
      <c r="AG21" s="47">
        <f>SUM(Y21:AC21,AE21,AF21)</f>
        <v>0</v>
      </c>
      <c r="AH21" s="71">
        <f>IF(LEN(X21)-LEN(SUBSTITUTE(X21,"o",))&gt;0,0,1)</f>
        <v>1</v>
      </c>
      <c r="AI21" s="47">
        <f>IF(LEN(X21)-LEN(SUBSTITUTE(X21,"3",))=0,0,1.05)</f>
        <v>0</v>
      </c>
      <c r="AJ21" s="47">
        <f>IF(LEN(X21)-LEN(SUBSTITUTE(X21,"5",))=0,0,1.2)</f>
        <v>0</v>
      </c>
      <c r="AK21" s="47">
        <f>IF(LEN(X21)-LEN(SUBSTITUTE(X21,"7",))=0,0,1.28)</f>
        <v>0</v>
      </c>
      <c r="AL21" s="47">
        <f>IF(LEN(X21)-LEN(SUBSTITUTE(X21,"9",))=0,0,1.37)</f>
        <v>0</v>
      </c>
      <c r="AM21" s="47">
        <f>IF(LEN(X21)-LEN(SUBSTITUTE(X21,"10",))=0,0,1.45)</f>
        <v>0</v>
      </c>
      <c r="AN21" s="47">
        <f>SUM(AI21:AM21)*AH21</f>
        <v>0</v>
      </c>
      <c r="AO21" s="71">
        <f>IF(LEN(X21)-LEN(SUBSTITUTE(X21,"o",))&gt;0,1,0)</f>
        <v>0</v>
      </c>
      <c r="AP21" s="47">
        <f>IF(LEN(X21)-LEN(SUBSTITUTE(X21,"3o",))=0,0,1.07)</f>
        <v>0</v>
      </c>
      <c r="AQ21" s="47">
        <f>IF(LEN(X21)-LEN(SUBSTITUTE(X21,"5o",))=0,0,1.16)</f>
        <v>0</v>
      </c>
      <c r="AR21" s="47">
        <f>IF(LEN(X21)-LEN(SUBSTITUTE(X21,"7o",))=0,0,1.24)</f>
        <v>0</v>
      </c>
      <c r="AS21" s="47">
        <f>IF(LEN(X21)-LEN(SUBSTITUTE(X21,"9o",))=0,0,1.33)</f>
        <v>0</v>
      </c>
      <c r="AT21" s="47">
        <f>IF(LEN(X21)-LEN(SUBSTITUTE(X21,"10o",))=0,0,1.41)</f>
        <v>0</v>
      </c>
      <c r="AU21" s="47">
        <f>IF(LEN(X21)-LEN(SUBSTITUTE(X21,"A",))=0,0,0)</f>
        <v>0</v>
      </c>
      <c r="AV21" s="47">
        <f>IF(LEN(X21)-LEN(SUBSTITUTE(X21,"B",))=0,0,0.04)</f>
        <v>0</v>
      </c>
      <c r="AW21" s="47">
        <f>IF(LEN(X21)-LEN(SUBSTITUTE(X21,"C",))=0,0,0.08)</f>
        <v>0</v>
      </c>
      <c r="AX21" s="47">
        <f>SUM(AP21:AW21)*AO21</f>
        <v>0</v>
      </c>
      <c r="AY21" s="47">
        <f>IF(LEN(X21)-LEN(SUBSTITUTE(X21,"p",))&lt;2,0,(LEN(X21)-LEN(SUBSTITUTE(X21,"p",))-1)*0.03)</f>
        <v>0</v>
      </c>
      <c r="AZ21" s="47">
        <f>IF(LEN(X21)-LEN(SUBSTITUTE(X21,"g",))=0,0,0.03)</f>
        <v>0</v>
      </c>
      <c r="BA21" s="47">
        <f>IF(LEN(X21)-LEN(SUBSTITUTE(X21,"G",))=0,0,0.08)</f>
        <v>0</v>
      </c>
      <c r="BB21" s="47">
        <f>(LEN(X21)-LEN(SUBSTITUTE(X21,"-",)))*0.09</f>
        <v>0</v>
      </c>
      <c r="BC21" s="47">
        <f>SUM(AY21:BB21)</f>
        <v>0</v>
      </c>
      <c r="BD21" s="60">
        <f>LEN(X21)-LEN(SUBSTITUTE(X21,"T",))</f>
        <v>0</v>
      </c>
      <c r="BE21" s="60">
        <f>LEN(X21)-LEN(SUBSTITUTE(X21,"Z",))</f>
        <v>0</v>
      </c>
      <c r="BF21" s="60">
        <f>LEN(X21)-LEN(SUBSTITUTE(X21,"S",))</f>
        <v>0</v>
      </c>
      <c r="BG21" s="60">
        <f>LEN(X21)-LEN(SUBSTITUTE(X21,"Y",))</f>
        <v>0</v>
      </c>
      <c r="BH21" s="60">
        <f>LEN(X21)-LEN(SUBSTITUTE(X21,"X",))</f>
        <v>0</v>
      </c>
      <c r="BI21" s="60">
        <f>LEN(X21)-LEN(SUBSTITUTE(X21,"M",))</f>
        <v>0</v>
      </c>
      <c r="BJ21" s="60">
        <f>LEN(X21)-LEN(SUBSTITUTE(X21,"K",))</f>
        <v>0</v>
      </c>
      <c r="BK21" s="60">
        <f>LEN(X21)-LEN(SUBSTITUTE(X21,"D",))</f>
        <v>0</v>
      </c>
      <c r="BL21" s="60">
        <f>SUM(BD21:BK21)</f>
        <v>0</v>
      </c>
      <c r="BM21" s="60">
        <f>IF(BL21=0,0,1)</f>
        <v>0</v>
      </c>
      <c r="BN21" s="47">
        <f>IF(BL21=1,0.6,0)</f>
        <v>0</v>
      </c>
      <c r="BO21" s="47">
        <f>IF(BL21=2,0.81,0)</f>
        <v>0</v>
      </c>
      <c r="BP21" s="47">
        <f>IF(BL21=3,1.01,0)</f>
        <v>0</v>
      </c>
      <c r="BQ21" s="47">
        <f>IF(BL21=4,1.15,0)</f>
        <v>0</v>
      </c>
      <c r="BR21" s="47">
        <f>IF(BL21=5,1.25,0)</f>
        <v>0</v>
      </c>
      <c r="BS21" s="47">
        <f>SUM(BN21:BR21)*BM21</f>
        <v>0</v>
      </c>
      <c r="BT21" s="47">
        <f>(LEN(X21)-LEN(SUBSTITUTE(X21,"T",)))*-0.03</f>
        <v>0</v>
      </c>
      <c r="BU21" s="47">
        <f>(LEN(X21)-LEN(SUBSTITUTE(X21,"Z",)))*0</f>
        <v>0</v>
      </c>
      <c r="BV21" s="47">
        <f>(LEN(X21)-LEN(SUBSTITUTE(X21,"S",)))*0.01</f>
        <v>0</v>
      </c>
      <c r="BW21" s="47">
        <f>(LEN(X21)-LEN(SUBSTITUTE(X21,"Y",)))*0.01</f>
        <v>0</v>
      </c>
      <c r="BX21" s="47">
        <f>(LEN(X21)-LEN(SUBSTITUTE(X21,"X",)))*0.01</f>
        <v>0</v>
      </c>
      <c r="BY21" s="47">
        <f>(LEN(X21)-LEN(SUBSTITUTE(X21,"M",)))*0.01</f>
        <v>0</v>
      </c>
      <c r="BZ21" s="47">
        <f>(LEN(X21)-LEN(SUBSTITUTE(X21,"K",)))*0.02</f>
        <v>0</v>
      </c>
      <c r="CA21" s="47">
        <f>(LEN(X21)-LEN(SUBSTITUTE(X21,"D",)))*0.02</f>
        <v>0</v>
      </c>
      <c r="CB21" s="47">
        <f>SUM(BT21:CA21)</f>
        <v>0</v>
      </c>
      <c r="CC21" s="47">
        <f>IF(A21=1,0.15,0)</f>
        <v>0</v>
      </c>
      <c r="CD21" s="47">
        <f>SUM(AG21,AN21,AX21,BC21,BS21,CB21,CC21)</f>
        <v>0</v>
      </c>
      <c r="CE21" s="56">
        <f>IF(H21="","",H21)</f>
      </c>
      <c r="CF21" s="47">
        <f>IF(LEN(CE21)-LEN(SUBSTITUTE(CE21,"b",))=0,0,1.05)</f>
        <v>0</v>
      </c>
      <c r="CG21" s="47">
        <f>IF(LEN(CE21)-LEN(SUBSTITUTE(CE21,"f",))=0,0,1.1)</f>
        <v>0</v>
      </c>
      <c r="CH21" s="47">
        <f>IF(LEN(CE21)-LEN(SUBSTITUTE(CE21,"H",))=0,0,0)</f>
        <v>0</v>
      </c>
      <c r="CI21" s="47">
        <f>IF(LEN(CE21)-LEN(SUBSTITUTE(CE21,"dF",))=0,0,0.36)</f>
        <v>0</v>
      </c>
      <c r="CJ21" s="47">
        <f>IF(LEN(CE21)-LEN(SUBSTITUTE(CE21,"tF",))=0,0,0.53)</f>
        <v>0</v>
      </c>
      <c r="CK21" s="56">
        <f>IF(CI21+CJ21=0,1,0)</f>
        <v>1</v>
      </c>
      <c r="CL21" s="47">
        <f>IF(LEN(CE21)-LEN(SUBSTITUTE(CE21,"F",))=0,0,0.19*CK21)</f>
        <v>0</v>
      </c>
      <c r="CM21" s="47">
        <f>(LEN(CE21)-LEN(SUBSTITUTE(CE21,"l",)))*1.09</f>
        <v>0</v>
      </c>
      <c r="CN21" s="47">
        <f>SUM(CF21:CJ21,CL21,CM21)</f>
        <v>0</v>
      </c>
      <c r="CO21" s="71">
        <f>IF(LEN(CE21)-LEN(SUBSTITUTE(CE21,"o",))&gt;0,0,1)</f>
        <v>1</v>
      </c>
      <c r="CP21" s="47">
        <f>IF(LEN(CE21)-LEN(SUBSTITUTE(CE21,"3",))=0,0,1.05)</f>
        <v>0</v>
      </c>
      <c r="CQ21" s="47">
        <f>IF(LEN(CE21)-LEN(SUBSTITUTE(CE21,"5",))=0,0,1.2)</f>
        <v>0</v>
      </c>
      <c r="CR21" s="47">
        <f>IF(LEN(CE21)-LEN(SUBSTITUTE(CE21,"7",))=0,0,1.28)</f>
        <v>0</v>
      </c>
      <c r="CS21" s="47">
        <f>IF(LEN(CE21)-LEN(SUBSTITUTE(CE21,"9",))=0,0,1.37)</f>
        <v>0</v>
      </c>
      <c r="CT21" s="47">
        <f>IF(LEN(CE21)-LEN(SUBSTITUTE(CE21,"10",))=0,0,1.45)</f>
        <v>0</v>
      </c>
      <c r="CU21" s="47">
        <f>SUM(CP21:CT21)*CO21</f>
        <v>0</v>
      </c>
      <c r="CV21" s="71">
        <f>IF(LEN(CE21)-LEN(SUBSTITUTE(CE21,"o",))&gt;0,1,0)</f>
        <v>0</v>
      </c>
      <c r="CW21" s="47">
        <f>IF(LEN(CE21)-LEN(SUBSTITUTE(CE21,"3o",))=0,0,1.07)</f>
        <v>0</v>
      </c>
      <c r="CX21" s="47">
        <f>IF(LEN(CE21)-LEN(SUBSTITUTE(CE21,"5o",))=0,0,1.16)</f>
        <v>0</v>
      </c>
      <c r="CY21" s="47">
        <f>IF(LEN(CE21)-LEN(SUBSTITUTE(CE21,"7o",))=0,0,1.24)</f>
        <v>0</v>
      </c>
      <c r="CZ21" s="47">
        <f>IF(LEN(CE21)-LEN(SUBSTITUTE(CE21,"9o",))=0,0,1.33)</f>
        <v>0</v>
      </c>
      <c r="DA21" s="47">
        <f>IF(LEN(CE21)-LEN(SUBSTITUTE(CE21,"10o",))=0,0,1.41)</f>
        <v>0</v>
      </c>
      <c r="DB21" s="47">
        <f>IF(LEN(CE21)-LEN(SUBSTITUTE(CE21,"A",))=0,0,0)</f>
        <v>0</v>
      </c>
      <c r="DC21" s="47">
        <f>IF(LEN(CE21)-LEN(SUBSTITUTE(CE21,"B",))=0,0,0.04)</f>
        <v>0</v>
      </c>
      <c r="DD21" s="47">
        <f>IF(LEN(CE21)-LEN(SUBSTITUTE(CE21,"C",))=0,0,0.08)</f>
        <v>0</v>
      </c>
      <c r="DE21" s="47">
        <f>SUM(CW21:DD21)*CV21</f>
        <v>0</v>
      </c>
      <c r="DF21" s="47">
        <f>IF(LEN(CE21)-LEN(SUBSTITUTE(CE21,"p",))&lt;2,0,(LEN(CE21)-LEN(SUBSTITUTE(CE21,"p",))-1)*0.03)</f>
        <v>0</v>
      </c>
      <c r="DG21" s="47">
        <f>IF(LEN(CE21)-LEN(SUBSTITUTE(CE21,"g",))=0,0,0.03)</f>
        <v>0</v>
      </c>
      <c r="DH21" s="47">
        <f>IF(LEN(CE21)-LEN(SUBSTITUTE(CE21,"G",))=0,0,0.08)</f>
        <v>0</v>
      </c>
      <c r="DI21" s="47">
        <f>(LEN(CE21)-LEN(SUBSTITUTE(CE21,"-",)))*0.09</f>
        <v>0</v>
      </c>
      <c r="DJ21" s="47">
        <f>SUM(DF21:DI21)</f>
        <v>0</v>
      </c>
      <c r="DK21" s="60">
        <f>LEN(CE21)-LEN(SUBSTITUTE(CE21,"T",))</f>
        <v>0</v>
      </c>
      <c r="DL21" s="60">
        <f>LEN(CE21)-LEN(SUBSTITUTE(CE21,"Z",))</f>
        <v>0</v>
      </c>
      <c r="DM21" s="60">
        <f>LEN(CE21)-LEN(SUBSTITUTE(CE21,"S",))</f>
        <v>0</v>
      </c>
      <c r="DN21" s="60">
        <f>LEN(CE21)-LEN(SUBSTITUTE(CE21,"Y",))</f>
        <v>0</v>
      </c>
      <c r="DO21" s="60">
        <f>LEN(CE21)-LEN(SUBSTITUTE(CE21,"X",))</f>
        <v>0</v>
      </c>
      <c r="DP21" s="60">
        <f>LEN(CE21)-LEN(SUBSTITUTE(CE21,"M",))</f>
        <v>0</v>
      </c>
      <c r="DQ21" s="60">
        <f>LEN(CE21)-LEN(SUBSTITUTE(CE21,"K",))</f>
        <v>0</v>
      </c>
      <c r="DR21" s="60">
        <f>LEN(CE21)-LEN(SUBSTITUTE(CE21,"D",))</f>
        <v>0</v>
      </c>
      <c r="DS21" s="60">
        <f>SUM(DK21:DR21)</f>
        <v>0</v>
      </c>
      <c r="DT21" s="60">
        <f>IF(DS21=0,0,1)</f>
        <v>0</v>
      </c>
      <c r="DU21" s="47">
        <f>IF(DS21=1,0.6,0)</f>
        <v>0</v>
      </c>
      <c r="DV21" s="47">
        <f>IF(DS21=2,0.81,0)</f>
        <v>0</v>
      </c>
      <c r="DW21" s="47">
        <f>IF(DS21=3,1.01,0)</f>
        <v>0</v>
      </c>
      <c r="DX21" s="47">
        <f>IF(DS21=4,1.15,0)</f>
        <v>0</v>
      </c>
      <c r="DY21" s="47">
        <f>IF(DS21=5,1.25,0)</f>
        <v>0</v>
      </c>
      <c r="DZ21" s="47">
        <f>SUM(DU21:DY21)*DT21</f>
        <v>0</v>
      </c>
      <c r="EA21" s="47">
        <f>(LEN(CE21)-LEN(SUBSTITUTE(CE21,"T",)))*-0.03</f>
        <v>0</v>
      </c>
      <c r="EB21" s="47">
        <f>(LEN(CE21)-LEN(SUBSTITUTE(CE21,"Z",)))*0</f>
        <v>0</v>
      </c>
      <c r="EC21" s="47">
        <f>(LEN(CE21)-LEN(SUBSTITUTE(CE21,"S",)))*0.01</f>
        <v>0</v>
      </c>
      <c r="ED21" s="47">
        <f>(LEN(CE21)-LEN(SUBSTITUTE(CE21,"Y",)))*0.01</f>
        <v>0</v>
      </c>
      <c r="EE21" s="47">
        <f>(LEN(CE21)-LEN(SUBSTITUTE(CE21,"X",)))*0.01</f>
        <v>0</v>
      </c>
      <c r="EF21" s="47">
        <f>(LEN(CE21)-LEN(SUBSTITUTE(CE21,"M",)))*0.01</f>
        <v>0</v>
      </c>
      <c r="EG21" s="47">
        <f>(LEN(CE21)-LEN(SUBSTITUTE(CE21,"K",)))*0.02</f>
        <v>0</v>
      </c>
      <c r="EH21" s="47">
        <f>(LEN(CE21)-LEN(SUBSTITUTE(CE21,"D",)))*0.02</f>
        <v>0</v>
      </c>
      <c r="EI21" s="47">
        <f>SUM(EA21:EH21)</f>
        <v>0</v>
      </c>
      <c r="EJ21" s="47">
        <f>IF(A21=1,0.15,0)</f>
        <v>0</v>
      </c>
      <c r="EK21" s="47">
        <f>SUM(CN21,CU21,DE21,DJ21,DZ21,EI21,EJ21)</f>
        <v>0</v>
      </c>
      <c r="EL21" s="68">
        <f>C21</f>
        <v>28.41</v>
      </c>
      <c r="EM21" s="68">
        <f>SUM(O21:Q21)+R21+S21</f>
        <v>9.600000000000001</v>
      </c>
      <c r="EN21" s="98">
        <f>ROUND(18-(12*C21)/B21,2)</f>
        <v>-1.48</v>
      </c>
      <c r="EO21" s="68">
        <f>IF(EN21&gt;7.5,7.5,IF(EN21&lt;0,0,EN21))</f>
        <v>0</v>
      </c>
      <c r="EP21" s="68">
        <f>SUM(EM21,EO21)</f>
        <v>9.600000000000001</v>
      </c>
    </row>
    <row r="22" spans="1:146" ht="13.5" customHeight="1">
      <c r="A22" s="61"/>
      <c r="B22" s="62">
        <v>17.5</v>
      </c>
      <c r="C22" s="63">
        <v>45.02</v>
      </c>
      <c r="D22" s="64">
        <v>1.8</v>
      </c>
      <c r="E22" s="64">
        <v>1.3</v>
      </c>
      <c r="F22" s="64">
        <v>1.4</v>
      </c>
      <c r="G22" s="65" t="s">
        <v>107</v>
      </c>
      <c r="H22" s="65" t="s">
        <v>105</v>
      </c>
      <c r="I22" s="66"/>
      <c r="J22" s="67">
        <v>7</v>
      </c>
      <c r="K22" s="5" t="s">
        <v>247</v>
      </c>
      <c r="L22" s="5" t="s">
        <v>248</v>
      </c>
      <c r="M22" s="5" t="s">
        <v>171</v>
      </c>
      <c r="N22" s="5"/>
      <c r="O22" s="68">
        <f>D22</f>
        <v>1.8</v>
      </c>
      <c r="P22" s="68">
        <f>D22</f>
        <v>1.8</v>
      </c>
      <c r="Q22" s="68">
        <f>D22</f>
        <v>1.8</v>
      </c>
      <c r="R22" s="68">
        <f>IF(V22&gt;3.75,3.75,V22)</f>
        <v>0.79</v>
      </c>
      <c r="S22" s="68">
        <f>IF(W22&gt;3.75,3.75,W22)</f>
        <v>0.8</v>
      </c>
      <c r="T22" s="70" t="str">
        <f>G22</f>
        <v>S</v>
      </c>
      <c r="U22" s="70" t="str">
        <f>H22</f>
        <v>T</v>
      </c>
      <c r="V22" s="58">
        <f>ROUND(E22*CD22,2)</f>
        <v>0.79</v>
      </c>
      <c r="W22" s="58">
        <f>ROUND(F22*EK22,2)</f>
        <v>0.8</v>
      </c>
      <c r="X22" s="56" t="str">
        <f>IF(G22="","",G22)</f>
        <v>S</v>
      </c>
      <c r="Y22" s="47">
        <f>IF(LEN(X22)-LEN(SUBSTITUTE(X22,"b",))=0,0,1.05)</f>
        <v>0</v>
      </c>
      <c r="Z22" s="47">
        <f>IF(LEN(X22)-LEN(SUBSTITUTE(X22,"f",))=0,0,1.1)</f>
        <v>0</v>
      </c>
      <c r="AA22" s="47">
        <f>IF(LEN(X22)-LEN(SUBSTITUTE(X22,"H",))=0,0,0)</f>
        <v>0</v>
      </c>
      <c r="AB22" s="47">
        <f>IF(LEN(X22)-LEN(SUBSTITUTE(X22,"dF",))=0,0,0.36)</f>
        <v>0</v>
      </c>
      <c r="AC22" s="47">
        <f>IF(LEN(X22)-LEN(SUBSTITUTE(X22,"tF",))=0,0,0.53)</f>
        <v>0</v>
      </c>
      <c r="AD22" s="56">
        <f>IF(AB22+AC22=0,1,0)</f>
        <v>1</v>
      </c>
      <c r="AE22" s="47">
        <f>IF(LEN(X22)-LEN(SUBSTITUTE(X22,"F",))=0,0,0.19*AD22)</f>
        <v>0</v>
      </c>
      <c r="AF22" s="47">
        <f>(LEN(X22)-LEN(SUBSTITUTE(X22,"l",)))*1.09</f>
        <v>0</v>
      </c>
      <c r="AG22" s="47">
        <f>SUM(Y22:AC22,AE22,AF22)</f>
        <v>0</v>
      </c>
      <c r="AH22" s="71">
        <f>IF(LEN(X22)-LEN(SUBSTITUTE(X22,"o",))&gt;0,0,1)</f>
        <v>1</v>
      </c>
      <c r="AI22" s="47">
        <f>IF(LEN(X22)-LEN(SUBSTITUTE(X22,"3",))=0,0,1.05)</f>
        <v>0</v>
      </c>
      <c r="AJ22" s="47">
        <f>IF(LEN(X22)-LEN(SUBSTITUTE(X22,"5",))=0,0,1.2)</f>
        <v>0</v>
      </c>
      <c r="AK22" s="47">
        <f>IF(LEN(X22)-LEN(SUBSTITUTE(X22,"7",))=0,0,1.28)</f>
        <v>0</v>
      </c>
      <c r="AL22" s="47">
        <f>IF(LEN(X22)-LEN(SUBSTITUTE(X22,"9",))=0,0,1.37)</f>
        <v>0</v>
      </c>
      <c r="AM22" s="47">
        <f>IF(LEN(X22)-LEN(SUBSTITUTE(X22,"10",))=0,0,1.45)</f>
        <v>0</v>
      </c>
      <c r="AN22" s="47">
        <f>SUM(AI22:AM22)*AH22</f>
        <v>0</v>
      </c>
      <c r="AO22" s="71">
        <f>IF(LEN(X22)-LEN(SUBSTITUTE(X22,"o",))&gt;0,1,0)</f>
        <v>0</v>
      </c>
      <c r="AP22" s="47">
        <f>IF(LEN(X22)-LEN(SUBSTITUTE(X22,"3o",))=0,0,1.07)</f>
        <v>0</v>
      </c>
      <c r="AQ22" s="47">
        <f>IF(LEN(X22)-LEN(SUBSTITUTE(X22,"5o",))=0,0,1.16)</f>
        <v>0</v>
      </c>
      <c r="AR22" s="47">
        <f>IF(LEN(X22)-LEN(SUBSTITUTE(X22,"7o",))=0,0,1.24)</f>
        <v>0</v>
      </c>
      <c r="AS22" s="47">
        <f>IF(LEN(X22)-LEN(SUBSTITUTE(X22,"9o",))=0,0,1.33)</f>
        <v>0</v>
      </c>
      <c r="AT22" s="47">
        <f>IF(LEN(X22)-LEN(SUBSTITUTE(X22,"10o",))=0,0,1.41)</f>
        <v>0</v>
      </c>
      <c r="AU22" s="47">
        <f>IF(LEN(X22)-LEN(SUBSTITUTE(X22,"A",))=0,0,0)</f>
        <v>0</v>
      </c>
      <c r="AV22" s="47">
        <f>IF(LEN(X22)-LEN(SUBSTITUTE(X22,"B",))=0,0,0.04)</f>
        <v>0</v>
      </c>
      <c r="AW22" s="47">
        <f>IF(LEN(X22)-LEN(SUBSTITUTE(X22,"C",))=0,0,0.08)</f>
        <v>0</v>
      </c>
      <c r="AX22" s="47">
        <f>SUM(AP22:AW22)*AO22</f>
        <v>0</v>
      </c>
      <c r="AY22" s="47">
        <f>IF(LEN(X22)-LEN(SUBSTITUTE(X22,"p",))&lt;2,0,(LEN(X22)-LEN(SUBSTITUTE(X22,"p",))-1)*0.03)</f>
        <v>0</v>
      </c>
      <c r="AZ22" s="47">
        <f>IF(LEN(X22)-LEN(SUBSTITUTE(X22,"g",))=0,0,0.03)</f>
        <v>0</v>
      </c>
      <c r="BA22" s="47">
        <f>IF(LEN(X22)-LEN(SUBSTITUTE(X22,"G",))=0,0,0.08)</f>
        <v>0</v>
      </c>
      <c r="BB22" s="47">
        <f>(LEN(X22)-LEN(SUBSTITUTE(X22,"-",)))*0.09</f>
        <v>0</v>
      </c>
      <c r="BC22" s="47">
        <f>SUM(AY22:BB22)</f>
        <v>0</v>
      </c>
      <c r="BD22" s="60">
        <f>LEN(X22)-LEN(SUBSTITUTE(X22,"T",))</f>
        <v>0</v>
      </c>
      <c r="BE22" s="60">
        <f>LEN(X22)-LEN(SUBSTITUTE(X22,"Z",))</f>
        <v>0</v>
      </c>
      <c r="BF22" s="60">
        <f>LEN(X22)-LEN(SUBSTITUTE(X22,"S",))</f>
        <v>1</v>
      </c>
      <c r="BG22" s="60">
        <f>LEN(X22)-LEN(SUBSTITUTE(X22,"Y",))</f>
        <v>0</v>
      </c>
      <c r="BH22" s="60">
        <f>LEN(X22)-LEN(SUBSTITUTE(X22,"X",))</f>
        <v>0</v>
      </c>
      <c r="BI22" s="60">
        <f>LEN(X22)-LEN(SUBSTITUTE(X22,"M",))</f>
        <v>0</v>
      </c>
      <c r="BJ22" s="60">
        <f>LEN(X22)-LEN(SUBSTITUTE(X22,"K",))</f>
        <v>0</v>
      </c>
      <c r="BK22" s="60">
        <f>LEN(X22)-LEN(SUBSTITUTE(X22,"D",))</f>
        <v>0</v>
      </c>
      <c r="BL22" s="60">
        <f>SUM(BD22:BK22)</f>
        <v>1</v>
      </c>
      <c r="BM22" s="60">
        <f>IF(BL22=0,0,1)</f>
        <v>1</v>
      </c>
      <c r="BN22" s="47">
        <f>IF(BL22=1,0.6,0)</f>
        <v>0.6</v>
      </c>
      <c r="BO22" s="47">
        <f>IF(BL22=2,0.81,0)</f>
        <v>0</v>
      </c>
      <c r="BP22" s="47">
        <f>IF(BL22=3,1.01,0)</f>
        <v>0</v>
      </c>
      <c r="BQ22" s="47">
        <f>IF(BL22=4,1.15,0)</f>
        <v>0</v>
      </c>
      <c r="BR22" s="47">
        <f>IF(BL22=5,1.25,0)</f>
        <v>0</v>
      </c>
      <c r="BS22" s="47">
        <f>SUM(BN22:BR22)*BM22</f>
        <v>0.6</v>
      </c>
      <c r="BT22" s="47">
        <f>(LEN(X22)-LEN(SUBSTITUTE(X22,"T",)))*-0.03</f>
        <v>0</v>
      </c>
      <c r="BU22" s="47">
        <f>(LEN(X22)-LEN(SUBSTITUTE(X22,"Z",)))*0</f>
        <v>0</v>
      </c>
      <c r="BV22" s="47">
        <f>(LEN(X22)-LEN(SUBSTITUTE(X22,"S",)))*0.01</f>
        <v>0.01</v>
      </c>
      <c r="BW22" s="47">
        <f>(LEN(X22)-LEN(SUBSTITUTE(X22,"Y",)))*0.01</f>
        <v>0</v>
      </c>
      <c r="BX22" s="47">
        <f>(LEN(X22)-LEN(SUBSTITUTE(X22,"X",)))*0.01</f>
        <v>0</v>
      </c>
      <c r="BY22" s="47">
        <f>(LEN(X22)-LEN(SUBSTITUTE(X22,"M",)))*0.01</f>
        <v>0</v>
      </c>
      <c r="BZ22" s="47">
        <f>(LEN(X22)-LEN(SUBSTITUTE(X22,"K",)))*0.02</f>
        <v>0</v>
      </c>
      <c r="CA22" s="47">
        <f>(LEN(X22)-LEN(SUBSTITUTE(X22,"D",)))*0.02</f>
        <v>0</v>
      </c>
      <c r="CB22" s="47">
        <f>SUM(BT22:CA22)</f>
        <v>0.01</v>
      </c>
      <c r="CC22" s="47">
        <f>IF(A22=1,0.15,0)</f>
        <v>0</v>
      </c>
      <c r="CD22" s="47">
        <f>SUM(AG22,AN22,AX22,BC22,BS22,CB22,CC22)</f>
        <v>0.61</v>
      </c>
      <c r="CE22" s="56" t="str">
        <f>IF(H22="","",H22)</f>
        <v>T</v>
      </c>
      <c r="CF22" s="47">
        <f>IF(LEN(CE22)-LEN(SUBSTITUTE(CE22,"b",))=0,0,1.05)</f>
        <v>0</v>
      </c>
      <c r="CG22" s="47">
        <f>IF(LEN(CE22)-LEN(SUBSTITUTE(CE22,"f",))=0,0,1.1)</f>
        <v>0</v>
      </c>
      <c r="CH22" s="47">
        <f>IF(LEN(CE22)-LEN(SUBSTITUTE(CE22,"H",))=0,0,0)</f>
        <v>0</v>
      </c>
      <c r="CI22" s="47">
        <f>IF(LEN(CE22)-LEN(SUBSTITUTE(CE22,"dF",))=0,0,0.36)</f>
        <v>0</v>
      </c>
      <c r="CJ22" s="47">
        <f>IF(LEN(CE22)-LEN(SUBSTITUTE(CE22,"tF",))=0,0,0.53)</f>
        <v>0</v>
      </c>
      <c r="CK22" s="56">
        <f>IF(CI22+CJ22=0,1,0)</f>
        <v>1</v>
      </c>
      <c r="CL22" s="47">
        <f>IF(LEN(CE22)-LEN(SUBSTITUTE(CE22,"F",))=0,0,0.19*CK22)</f>
        <v>0</v>
      </c>
      <c r="CM22" s="47">
        <f>(LEN(CE22)-LEN(SUBSTITUTE(CE22,"l",)))*1.09</f>
        <v>0</v>
      </c>
      <c r="CN22" s="47">
        <f>SUM(CF22:CJ22,CL22,CM22)</f>
        <v>0</v>
      </c>
      <c r="CO22" s="71">
        <f>IF(LEN(CE22)-LEN(SUBSTITUTE(CE22,"o",))&gt;0,0,1)</f>
        <v>1</v>
      </c>
      <c r="CP22" s="47">
        <f>IF(LEN(CE22)-LEN(SUBSTITUTE(CE22,"3",))=0,0,1.05)</f>
        <v>0</v>
      </c>
      <c r="CQ22" s="47">
        <f>IF(LEN(CE22)-LEN(SUBSTITUTE(CE22,"5",))=0,0,1.2)</f>
        <v>0</v>
      </c>
      <c r="CR22" s="47">
        <f>IF(LEN(CE22)-LEN(SUBSTITUTE(CE22,"7",))=0,0,1.28)</f>
        <v>0</v>
      </c>
      <c r="CS22" s="47">
        <f>IF(LEN(CE22)-LEN(SUBSTITUTE(CE22,"9",))=0,0,1.37)</f>
        <v>0</v>
      </c>
      <c r="CT22" s="47">
        <f>IF(LEN(CE22)-LEN(SUBSTITUTE(CE22,"10",))=0,0,1.45)</f>
        <v>0</v>
      </c>
      <c r="CU22" s="47">
        <f>SUM(CP22:CT22)*CO22</f>
        <v>0</v>
      </c>
      <c r="CV22" s="71">
        <f>IF(LEN(CE22)-LEN(SUBSTITUTE(CE22,"o",))&gt;0,1,0)</f>
        <v>0</v>
      </c>
      <c r="CW22" s="47">
        <f>IF(LEN(CE22)-LEN(SUBSTITUTE(CE22,"3o",))=0,0,1.07)</f>
        <v>0</v>
      </c>
      <c r="CX22" s="47">
        <f>IF(LEN(CE22)-LEN(SUBSTITUTE(CE22,"5o",))=0,0,1.16)</f>
        <v>0</v>
      </c>
      <c r="CY22" s="47">
        <f>IF(LEN(CE22)-LEN(SUBSTITUTE(CE22,"7o",))=0,0,1.24)</f>
        <v>0</v>
      </c>
      <c r="CZ22" s="47">
        <f>IF(LEN(CE22)-LEN(SUBSTITUTE(CE22,"9o",))=0,0,1.33)</f>
        <v>0</v>
      </c>
      <c r="DA22" s="47">
        <f>IF(LEN(CE22)-LEN(SUBSTITUTE(CE22,"10o",))=0,0,1.41)</f>
        <v>0</v>
      </c>
      <c r="DB22" s="47">
        <f>IF(LEN(CE22)-LEN(SUBSTITUTE(CE22,"A",))=0,0,0)</f>
        <v>0</v>
      </c>
      <c r="DC22" s="47">
        <f>IF(LEN(CE22)-LEN(SUBSTITUTE(CE22,"B",))=0,0,0.04)</f>
        <v>0</v>
      </c>
      <c r="DD22" s="47">
        <f>IF(LEN(CE22)-LEN(SUBSTITUTE(CE22,"C",))=0,0,0.08)</f>
        <v>0</v>
      </c>
      <c r="DE22" s="47">
        <f>SUM(CW22:DD22)*CV22</f>
        <v>0</v>
      </c>
      <c r="DF22" s="47">
        <f>IF(LEN(CE22)-LEN(SUBSTITUTE(CE22,"p",))&lt;2,0,(LEN(CE22)-LEN(SUBSTITUTE(CE22,"p",))-1)*0.03)</f>
        <v>0</v>
      </c>
      <c r="DG22" s="47">
        <f>IF(LEN(CE22)-LEN(SUBSTITUTE(CE22,"g",))=0,0,0.03)</f>
        <v>0</v>
      </c>
      <c r="DH22" s="47">
        <f>IF(LEN(CE22)-LEN(SUBSTITUTE(CE22,"G",))=0,0,0.08)</f>
        <v>0</v>
      </c>
      <c r="DI22" s="47">
        <f>(LEN(CE22)-LEN(SUBSTITUTE(CE22,"-",)))*0.09</f>
        <v>0</v>
      </c>
      <c r="DJ22" s="47">
        <f>SUM(DF22:DI22)</f>
        <v>0</v>
      </c>
      <c r="DK22" s="60">
        <f>LEN(CE22)-LEN(SUBSTITUTE(CE22,"T",))</f>
        <v>1</v>
      </c>
      <c r="DL22" s="60">
        <f>LEN(CE22)-LEN(SUBSTITUTE(CE22,"Z",))</f>
        <v>0</v>
      </c>
      <c r="DM22" s="60">
        <f>LEN(CE22)-LEN(SUBSTITUTE(CE22,"S",))</f>
        <v>0</v>
      </c>
      <c r="DN22" s="60">
        <f>LEN(CE22)-LEN(SUBSTITUTE(CE22,"Y",))</f>
        <v>0</v>
      </c>
      <c r="DO22" s="60">
        <f>LEN(CE22)-LEN(SUBSTITUTE(CE22,"X",))</f>
        <v>0</v>
      </c>
      <c r="DP22" s="60">
        <f>LEN(CE22)-LEN(SUBSTITUTE(CE22,"M",))</f>
        <v>0</v>
      </c>
      <c r="DQ22" s="60">
        <f>LEN(CE22)-LEN(SUBSTITUTE(CE22,"K",))</f>
        <v>0</v>
      </c>
      <c r="DR22" s="60">
        <f>LEN(CE22)-LEN(SUBSTITUTE(CE22,"D",))</f>
        <v>0</v>
      </c>
      <c r="DS22" s="60">
        <f>SUM(DK22:DR22)</f>
        <v>1</v>
      </c>
      <c r="DT22" s="60">
        <f>IF(DS22=0,0,1)</f>
        <v>1</v>
      </c>
      <c r="DU22" s="47">
        <f>IF(DS22=1,0.6,0)</f>
        <v>0.6</v>
      </c>
      <c r="DV22" s="47">
        <f>IF(DS22=2,0.81,0)</f>
        <v>0</v>
      </c>
      <c r="DW22" s="47">
        <f>IF(DS22=3,1.01,0)</f>
        <v>0</v>
      </c>
      <c r="DX22" s="47">
        <f>IF(DS22=4,1.15,0)</f>
        <v>0</v>
      </c>
      <c r="DY22" s="47">
        <f>IF(DS22=5,1.25,0)</f>
        <v>0</v>
      </c>
      <c r="DZ22" s="47">
        <f>SUM(DU22:DY22)*DT22</f>
        <v>0.6</v>
      </c>
      <c r="EA22" s="47">
        <f>(LEN(CE22)-LEN(SUBSTITUTE(CE22,"T",)))*-0.03</f>
        <v>-0.03</v>
      </c>
      <c r="EB22" s="47">
        <f>(LEN(CE22)-LEN(SUBSTITUTE(CE22,"Z",)))*0</f>
        <v>0</v>
      </c>
      <c r="EC22" s="47">
        <f>(LEN(CE22)-LEN(SUBSTITUTE(CE22,"S",)))*0.01</f>
        <v>0</v>
      </c>
      <c r="ED22" s="47">
        <f>(LEN(CE22)-LEN(SUBSTITUTE(CE22,"Y",)))*0.01</f>
        <v>0</v>
      </c>
      <c r="EE22" s="47">
        <f>(LEN(CE22)-LEN(SUBSTITUTE(CE22,"X",)))*0.01</f>
        <v>0</v>
      </c>
      <c r="EF22" s="47">
        <f>(LEN(CE22)-LEN(SUBSTITUTE(CE22,"M",)))*0.01</f>
        <v>0</v>
      </c>
      <c r="EG22" s="47">
        <f>(LEN(CE22)-LEN(SUBSTITUTE(CE22,"K",)))*0.02</f>
        <v>0</v>
      </c>
      <c r="EH22" s="47">
        <f>(LEN(CE22)-LEN(SUBSTITUTE(CE22,"D",)))*0.02</f>
        <v>0</v>
      </c>
      <c r="EI22" s="47">
        <f>SUM(EA22:EH22)</f>
        <v>-0.03</v>
      </c>
      <c r="EJ22" s="47">
        <f>IF(A22=1,0.15,0)</f>
        <v>0</v>
      </c>
      <c r="EK22" s="47">
        <f>SUM(CN22,CU22,DE22,DJ22,DZ22,EI22,EJ22)</f>
        <v>0.57</v>
      </c>
      <c r="EL22" s="68">
        <f>C22</f>
        <v>45.02</v>
      </c>
      <c r="EM22" s="68">
        <f>SUM(O22:Q22)+R22+S22</f>
        <v>6.99</v>
      </c>
      <c r="EN22" s="98">
        <f>ROUND(18-(12*C22)/B22,2)</f>
        <v>-12.87</v>
      </c>
      <c r="EO22" s="68">
        <f>IF(EN22&gt;7.5,7.5,IF(EN22&lt;0,0,EN22))</f>
        <v>0</v>
      </c>
      <c r="EP22" s="68">
        <f>SUM(EM22,EO22)</f>
        <v>6.99</v>
      </c>
    </row>
    <row r="23" spans="1:146" ht="13.5" customHeight="1">
      <c r="A23" s="61"/>
      <c r="B23" s="62">
        <v>17.5</v>
      </c>
      <c r="C23" s="63">
        <v>32.35</v>
      </c>
      <c r="D23" s="64">
        <v>1.8</v>
      </c>
      <c r="E23" s="64">
        <v>0.6</v>
      </c>
      <c r="F23" s="64">
        <v>1.2</v>
      </c>
      <c r="G23" s="65" t="s">
        <v>85</v>
      </c>
      <c r="H23" s="65" t="s">
        <v>119</v>
      </c>
      <c r="I23" s="66"/>
      <c r="J23" s="67">
        <v>8</v>
      </c>
      <c r="K23" s="5" t="s">
        <v>213</v>
      </c>
      <c r="L23" s="5" t="s">
        <v>214</v>
      </c>
      <c r="M23" s="5" t="s">
        <v>129</v>
      </c>
      <c r="N23" s="5" t="s">
        <v>130</v>
      </c>
      <c r="O23" s="68">
        <f>D23</f>
        <v>1.8</v>
      </c>
      <c r="P23" s="68">
        <f>D23</f>
        <v>1.8</v>
      </c>
      <c r="Q23" s="68">
        <f>D23</f>
        <v>1.8</v>
      </c>
      <c r="R23" s="68">
        <f>IF(V23&gt;3.75,3.75,V23)</f>
        <v>0.63</v>
      </c>
      <c r="S23" s="68">
        <f>IF(W23&gt;3.75,3.75,W23)</f>
        <v>0.95</v>
      </c>
      <c r="T23" s="70" t="str">
        <f>G23</f>
        <v>3</v>
      </c>
      <c r="U23" s="70" t="str">
        <f>H23</f>
        <v>TS</v>
      </c>
      <c r="V23" s="58">
        <f>ROUND(E23*CD23,2)</f>
        <v>0.63</v>
      </c>
      <c r="W23" s="58">
        <f>ROUND(F23*EK23,2)</f>
        <v>0.95</v>
      </c>
      <c r="X23" s="56" t="str">
        <f>IF(G23="","",G23)</f>
        <v>3</v>
      </c>
      <c r="Y23" s="47">
        <f>IF(LEN(X23)-LEN(SUBSTITUTE(X23,"b",))=0,0,1.05)</f>
        <v>0</v>
      </c>
      <c r="Z23" s="47">
        <f>IF(LEN(X23)-LEN(SUBSTITUTE(X23,"f",))=0,0,1.1)</f>
        <v>0</v>
      </c>
      <c r="AA23" s="47">
        <f>IF(LEN(X23)-LEN(SUBSTITUTE(X23,"H",))=0,0,0)</f>
        <v>0</v>
      </c>
      <c r="AB23" s="47">
        <f>IF(LEN(X23)-LEN(SUBSTITUTE(X23,"dF",))=0,0,0.36)</f>
        <v>0</v>
      </c>
      <c r="AC23" s="47">
        <f>IF(LEN(X23)-LEN(SUBSTITUTE(X23,"tF",))=0,0,0.53)</f>
        <v>0</v>
      </c>
      <c r="AD23" s="56">
        <f>IF(AB23+AC23=0,1,0)</f>
        <v>1</v>
      </c>
      <c r="AE23" s="47">
        <f>IF(LEN(X23)-LEN(SUBSTITUTE(X23,"F",))=0,0,0.19*AD23)</f>
        <v>0</v>
      </c>
      <c r="AF23" s="47">
        <f>(LEN(X23)-LEN(SUBSTITUTE(X23,"l",)))*1.09</f>
        <v>0</v>
      </c>
      <c r="AG23" s="47">
        <f>SUM(Y23:AC23,AE23,AF23)</f>
        <v>0</v>
      </c>
      <c r="AH23" s="71">
        <f>IF(LEN(X23)-LEN(SUBSTITUTE(X23,"o",))&gt;0,0,1)</f>
        <v>1</v>
      </c>
      <c r="AI23" s="47">
        <f>IF(LEN(X23)-LEN(SUBSTITUTE(X23,"3",))=0,0,1.05)</f>
        <v>1.05</v>
      </c>
      <c r="AJ23" s="47">
        <f>IF(LEN(X23)-LEN(SUBSTITUTE(X23,"5",))=0,0,1.2)</f>
        <v>0</v>
      </c>
      <c r="AK23" s="47">
        <f>IF(LEN(X23)-LEN(SUBSTITUTE(X23,"7",))=0,0,1.28)</f>
        <v>0</v>
      </c>
      <c r="AL23" s="47">
        <f>IF(LEN(X23)-LEN(SUBSTITUTE(X23,"9",))=0,0,1.37)</f>
        <v>0</v>
      </c>
      <c r="AM23" s="47">
        <f>IF(LEN(X23)-LEN(SUBSTITUTE(X23,"10",))=0,0,1.45)</f>
        <v>0</v>
      </c>
      <c r="AN23" s="47">
        <f>SUM(AI23:AM23)*AH23</f>
        <v>1.05</v>
      </c>
      <c r="AO23" s="71">
        <f>IF(LEN(X23)-LEN(SUBSTITUTE(X23,"o",))&gt;0,1,0)</f>
        <v>0</v>
      </c>
      <c r="AP23" s="47">
        <f>IF(LEN(X23)-LEN(SUBSTITUTE(X23,"3o",))=0,0,1.07)</f>
        <v>0</v>
      </c>
      <c r="AQ23" s="47">
        <f>IF(LEN(X23)-LEN(SUBSTITUTE(X23,"5o",))=0,0,1.16)</f>
        <v>0</v>
      </c>
      <c r="AR23" s="47">
        <f>IF(LEN(X23)-LEN(SUBSTITUTE(X23,"7o",))=0,0,1.24)</f>
        <v>0</v>
      </c>
      <c r="AS23" s="47">
        <f>IF(LEN(X23)-LEN(SUBSTITUTE(X23,"9o",))=0,0,1.33)</f>
        <v>0</v>
      </c>
      <c r="AT23" s="47">
        <f>IF(LEN(X23)-LEN(SUBSTITUTE(X23,"10o",))=0,0,1.41)</f>
        <v>0</v>
      </c>
      <c r="AU23" s="47">
        <f>IF(LEN(X23)-LEN(SUBSTITUTE(X23,"A",))=0,0,0)</f>
        <v>0</v>
      </c>
      <c r="AV23" s="47">
        <f>IF(LEN(X23)-LEN(SUBSTITUTE(X23,"B",))=0,0,0.04)</f>
        <v>0</v>
      </c>
      <c r="AW23" s="47">
        <f>IF(LEN(X23)-LEN(SUBSTITUTE(X23,"C",))=0,0,0.08)</f>
        <v>0</v>
      </c>
      <c r="AX23" s="47">
        <f>SUM(AP23:AW23)*AO23</f>
        <v>0</v>
      </c>
      <c r="AY23" s="47">
        <f>IF(LEN(X23)-LEN(SUBSTITUTE(X23,"p",))&lt;2,0,(LEN(X23)-LEN(SUBSTITUTE(X23,"p",))-1)*0.03)</f>
        <v>0</v>
      </c>
      <c r="AZ23" s="47">
        <f>IF(LEN(X23)-LEN(SUBSTITUTE(X23,"g",))=0,0,0.03)</f>
        <v>0</v>
      </c>
      <c r="BA23" s="47">
        <f>IF(LEN(X23)-LEN(SUBSTITUTE(X23,"G",))=0,0,0.08)</f>
        <v>0</v>
      </c>
      <c r="BB23" s="47">
        <f>(LEN(X23)-LEN(SUBSTITUTE(X23,"-",)))*0.09</f>
        <v>0</v>
      </c>
      <c r="BC23" s="47">
        <f>SUM(AY23:BB23)</f>
        <v>0</v>
      </c>
      <c r="BD23" s="60">
        <f>LEN(X23)-LEN(SUBSTITUTE(X23,"T",))</f>
        <v>0</v>
      </c>
      <c r="BE23" s="60">
        <f>LEN(X23)-LEN(SUBSTITUTE(X23,"Z",))</f>
        <v>0</v>
      </c>
      <c r="BF23" s="60">
        <f>LEN(X23)-LEN(SUBSTITUTE(X23,"S",))</f>
        <v>0</v>
      </c>
      <c r="BG23" s="60">
        <f>LEN(X23)-LEN(SUBSTITUTE(X23,"Y",))</f>
        <v>0</v>
      </c>
      <c r="BH23" s="60">
        <f>LEN(X23)-LEN(SUBSTITUTE(X23,"X",))</f>
        <v>0</v>
      </c>
      <c r="BI23" s="60">
        <f>LEN(X23)-LEN(SUBSTITUTE(X23,"M",))</f>
        <v>0</v>
      </c>
      <c r="BJ23" s="60">
        <f>LEN(X23)-LEN(SUBSTITUTE(X23,"K",))</f>
        <v>0</v>
      </c>
      <c r="BK23" s="60">
        <f>LEN(X23)-LEN(SUBSTITUTE(X23,"D",))</f>
        <v>0</v>
      </c>
      <c r="BL23" s="60">
        <f>SUM(BD23:BK23)</f>
        <v>0</v>
      </c>
      <c r="BM23" s="60">
        <f>IF(BL23=0,0,1)</f>
        <v>0</v>
      </c>
      <c r="BN23" s="47">
        <f>IF(BL23=1,0.6,0)</f>
        <v>0</v>
      </c>
      <c r="BO23" s="47">
        <f>IF(BL23=2,0.81,0)</f>
        <v>0</v>
      </c>
      <c r="BP23" s="47">
        <f>IF(BL23=3,1.01,0)</f>
        <v>0</v>
      </c>
      <c r="BQ23" s="47">
        <f>IF(BL23=4,1.15,0)</f>
        <v>0</v>
      </c>
      <c r="BR23" s="47">
        <f>IF(BL23=5,1.25,0)</f>
        <v>0</v>
      </c>
      <c r="BS23" s="47">
        <f>SUM(BN23:BR23)*BM23</f>
        <v>0</v>
      </c>
      <c r="BT23" s="47">
        <f>(LEN(X23)-LEN(SUBSTITUTE(X23,"T",)))*-0.03</f>
        <v>0</v>
      </c>
      <c r="BU23" s="47">
        <f>(LEN(X23)-LEN(SUBSTITUTE(X23,"Z",)))*0</f>
        <v>0</v>
      </c>
      <c r="BV23" s="47">
        <f>(LEN(X23)-LEN(SUBSTITUTE(X23,"S",)))*0.01</f>
        <v>0</v>
      </c>
      <c r="BW23" s="47">
        <f>(LEN(X23)-LEN(SUBSTITUTE(X23,"Y",)))*0.01</f>
        <v>0</v>
      </c>
      <c r="BX23" s="47">
        <f>(LEN(X23)-LEN(SUBSTITUTE(X23,"X",)))*0.01</f>
        <v>0</v>
      </c>
      <c r="BY23" s="47">
        <f>(LEN(X23)-LEN(SUBSTITUTE(X23,"M",)))*0.01</f>
        <v>0</v>
      </c>
      <c r="BZ23" s="47">
        <f>(LEN(X23)-LEN(SUBSTITUTE(X23,"K",)))*0.02</f>
        <v>0</v>
      </c>
      <c r="CA23" s="47">
        <f>(LEN(X23)-LEN(SUBSTITUTE(X23,"D",)))*0.02</f>
        <v>0</v>
      </c>
      <c r="CB23" s="47">
        <f>SUM(BT23:CA23)</f>
        <v>0</v>
      </c>
      <c r="CC23" s="47">
        <f>IF(A23=1,0.15,0)</f>
        <v>0</v>
      </c>
      <c r="CD23" s="47">
        <f>SUM(AG23,AN23,AX23,BC23,BS23,CB23,CC23)</f>
        <v>1.05</v>
      </c>
      <c r="CE23" s="56" t="str">
        <f>IF(H23="","",H23)</f>
        <v>TS</v>
      </c>
      <c r="CF23" s="47">
        <f>IF(LEN(CE23)-LEN(SUBSTITUTE(CE23,"b",))=0,0,1.05)</f>
        <v>0</v>
      </c>
      <c r="CG23" s="47">
        <f>IF(LEN(CE23)-LEN(SUBSTITUTE(CE23,"f",))=0,0,1.1)</f>
        <v>0</v>
      </c>
      <c r="CH23" s="47">
        <f>IF(LEN(CE23)-LEN(SUBSTITUTE(CE23,"H",))=0,0,0)</f>
        <v>0</v>
      </c>
      <c r="CI23" s="47">
        <f>IF(LEN(CE23)-LEN(SUBSTITUTE(CE23,"dF",))=0,0,0.36)</f>
        <v>0</v>
      </c>
      <c r="CJ23" s="47">
        <f>IF(LEN(CE23)-LEN(SUBSTITUTE(CE23,"tF",))=0,0,0.53)</f>
        <v>0</v>
      </c>
      <c r="CK23" s="56">
        <f>IF(CI23+CJ23=0,1,0)</f>
        <v>1</v>
      </c>
      <c r="CL23" s="47">
        <f>IF(LEN(CE23)-LEN(SUBSTITUTE(CE23,"F",))=0,0,0.19*CK23)</f>
        <v>0</v>
      </c>
      <c r="CM23" s="47">
        <f>(LEN(CE23)-LEN(SUBSTITUTE(CE23,"l",)))*1.09</f>
        <v>0</v>
      </c>
      <c r="CN23" s="47">
        <f>SUM(CF23:CJ23,CL23,CM23)</f>
        <v>0</v>
      </c>
      <c r="CO23" s="71">
        <f>IF(LEN(CE23)-LEN(SUBSTITUTE(CE23,"o",))&gt;0,0,1)</f>
        <v>1</v>
      </c>
      <c r="CP23" s="47">
        <f>IF(LEN(CE23)-LEN(SUBSTITUTE(CE23,"3",))=0,0,1.05)</f>
        <v>0</v>
      </c>
      <c r="CQ23" s="47">
        <f>IF(LEN(CE23)-LEN(SUBSTITUTE(CE23,"5",))=0,0,1.2)</f>
        <v>0</v>
      </c>
      <c r="CR23" s="47">
        <f>IF(LEN(CE23)-LEN(SUBSTITUTE(CE23,"7",))=0,0,1.28)</f>
        <v>0</v>
      </c>
      <c r="CS23" s="47">
        <f>IF(LEN(CE23)-LEN(SUBSTITUTE(CE23,"9",))=0,0,1.37)</f>
        <v>0</v>
      </c>
      <c r="CT23" s="47">
        <f>IF(LEN(CE23)-LEN(SUBSTITUTE(CE23,"10",))=0,0,1.45)</f>
        <v>0</v>
      </c>
      <c r="CU23" s="47">
        <f>SUM(CP23:CT23)*CO23</f>
        <v>0</v>
      </c>
      <c r="CV23" s="71">
        <f>IF(LEN(CE23)-LEN(SUBSTITUTE(CE23,"o",))&gt;0,1,0)</f>
        <v>0</v>
      </c>
      <c r="CW23" s="47">
        <f>IF(LEN(CE23)-LEN(SUBSTITUTE(CE23,"3o",))=0,0,1.07)</f>
        <v>0</v>
      </c>
      <c r="CX23" s="47">
        <f>IF(LEN(CE23)-LEN(SUBSTITUTE(CE23,"5o",))=0,0,1.16)</f>
        <v>0</v>
      </c>
      <c r="CY23" s="47">
        <f>IF(LEN(CE23)-LEN(SUBSTITUTE(CE23,"7o",))=0,0,1.24)</f>
        <v>0</v>
      </c>
      <c r="CZ23" s="47">
        <f>IF(LEN(CE23)-LEN(SUBSTITUTE(CE23,"9o",))=0,0,1.33)</f>
        <v>0</v>
      </c>
      <c r="DA23" s="47">
        <f>IF(LEN(CE23)-LEN(SUBSTITUTE(CE23,"10o",))=0,0,1.41)</f>
        <v>0</v>
      </c>
      <c r="DB23" s="47">
        <f>IF(LEN(CE23)-LEN(SUBSTITUTE(CE23,"A",))=0,0,0)</f>
        <v>0</v>
      </c>
      <c r="DC23" s="47">
        <f>IF(LEN(CE23)-LEN(SUBSTITUTE(CE23,"B",))=0,0,0.04)</f>
        <v>0</v>
      </c>
      <c r="DD23" s="47">
        <f>IF(LEN(CE23)-LEN(SUBSTITUTE(CE23,"C",))=0,0,0.08)</f>
        <v>0</v>
      </c>
      <c r="DE23" s="47">
        <f>SUM(CW23:DD23)*CV23</f>
        <v>0</v>
      </c>
      <c r="DF23" s="47">
        <f>IF(LEN(CE23)-LEN(SUBSTITUTE(CE23,"p",))&lt;2,0,(LEN(CE23)-LEN(SUBSTITUTE(CE23,"p",))-1)*0.03)</f>
        <v>0</v>
      </c>
      <c r="DG23" s="47">
        <f>IF(LEN(CE23)-LEN(SUBSTITUTE(CE23,"g",))=0,0,0.03)</f>
        <v>0</v>
      </c>
      <c r="DH23" s="47">
        <f>IF(LEN(CE23)-LEN(SUBSTITUTE(CE23,"G",))=0,0,0.08)</f>
        <v>0</v>
      </c>
      <c r="DI23" s="47">
        <f>(LEN(CE23)-LEN(SUBSTITUTE(CE23,"-",)))*0.09</f>
        <v>0</v>
      </c>
      <c r="DJ23" s="47">
        <f>SUM(DF23:DI23)</f>
        <v>0</v>
      </c>
      <c r="DK23" s="60">
        <f>LEN(CE23)-LEN(SUBSTITUTE(CE23,"T",))</f>
        <v>1</v>
      </c>
      <c r="DL23" s="60">
        <f>LEN(CE23)-LEN(SUBSTITUTE(CE23,"Z",))</f>
        <v>0</v>
      </c>
      <c r="DM23" s="60">
        <f>LEN(CE23)-LEN(SUBSTITUTE(CE23,"S",))</f>
        <v>1</v>
      </c>
      <c r="DN23" s="60">
        <f>LEN(CE23)-LEN(SUBSTITUTE(CE23,"Y",))</f>
        <v>0</v>
      </c>
      <c r="DO23" s="60">
        <f>LEN(CE23)-LEN(SUBSTITUTE(CE23,"X",))</f>
        <v>0</v>
      </c>
      <c r="DP23" s="60">
        <f>LEN(CE23)-LEN(SUBSTITUTE(CE23,"M",))</f>
        <v>0</v>
      </c>
      <c r="DQ23" s="60">
        <f>LEN(CE23)-LEN(SUBSTITUTE(CE23,"K",))</f>
        <v>0</v>
      </c>
      <c r="DR23" s="60">
        <f>LEN(CE23)-LEN(SUBSTITUTE(CE23,"D",))</f>
        <v>0</v>
      </c>
      <c r="DS23" s="60">
        <f>SUM(DK23:DR23)</f>
        <v>2</v>
      </c>
      <c r="DT23" s="60">
        <f>IF(DS23=0,0,1)</f>
        <v>1</v>
      </c>
      <c r="DU23" s="47">
        <f>IF(DS23=1,0.6,0)</f>
        <v>0</v>
      </c>
      <c r="DV23" s="47">
        <f>IF(DS23=2,0.81,0)</f>
        <v>0.81</v>
      </c>
      <c r="DW23" s="47">
        <f>IF(DS23=3,1.01,0)</f>
        <v>0</v>
      </c>
      <c r="DX23" s="47">
        <f>IF(DS23=4,1.15,0)</f>
        <v>0</v>
      </c>
      <c r="DY23" s="47">
        <f>IF(DS23=5,1.25,0)</f>
        <v>0</v>
      </c>
      <c r="DZ23" s="47">
        <f>SUM(DU23:DY23)*DT23</f>
        <v>0.81</v>
      </c>
      <c r="EA23" s="47">
        <f>(LEN(CE23)-LEN(SUBSTITUTE(CE23,"T",)))*-0.03</f>
        <v>-0.03</v>
      </c>
      <c r="EB23" s="47">
        <f>(LEN(CE23)-LEN(SUBSTITUTE(CE23,"Z",)))*0</f>
        <v>0</v>
      </c>
      <c r="EC23" s="47">
        <f>(LEN(CE23)-LEN(SUBSTITUTE(CE23,"S",)))*0.01</f>
        <v>0.01</v>
      </c>
      <c r="ED23" s="47">
        <f>(LEN(CE23)-LEN(SUBSTITUTE(CE23,"Y",)))*0.01</f>
        <v>0</v>
      </c>
      <c r="EE23" s="47">
        <f>(LEN(CE23)-LEN(SUBSTITUTE(CE23,"X",)))*0.01</f>
        <v>0</v>
      </c>
      <c r="EF23" s="47">
        <f>(LEN(CE23)-LEN(SUBSTITUTE(CE23,"M",)))*0.01</f>
        <v>0</v>
      </c>
      <c r="EG23" s="47">
        <f>(LEN(CE23)-LEN(SUBSTITUTE(CE23,"K",)))*0.02</f>
        <v>0</v>
      </c>
      <c r="EH23" s="47">
        <f>(LEN(CE23)-LEN(SUBSTITUTE(CE23,"D",)))*0.02</f>
        <v>0</v>
      </c>
      <c r="EI23" s="47">
        <f>SUM(EA23:EH23)</f>
        <v>-0.019999999999999997</v>
      </c>
      <c r="EJ23" s="47">
        <f>IF(A23=1,0.15,0)</f>
        <v>0</v>
      </c>
      <c r="EK23" s="47">
        <f>SUM(CN23,CU23,DE23,DJ23,DZ23,EI23,EJ23)</f>
        <v>0.79</v>
      </c>
      <c r="EL23" s="68">
        <f>C23</f>
        <v>32.35</v>
      </c>
      <c r="EM23" s="68">
        <f>SUM(O23:Q23)+R23+S23</f>
        <v>6.98</v>
      </c>
      <c r="EN23" s="98">
        <f>ROUND(18-(12*C23)/B23,2)</f>
        <v>-4.18</v>
      </c>
      <c r="EO23" s="68">
        <f>IF(EN23&gt;7.5,7.5,IF(EN23&lt;0,0,EN23))</f>
        <v>0</v>
      </c>
      <c r="EP23" s="68">
        <f>SUM(EM23,EO23)</f>
        <v>6.98</v>
      </c>
    </row>
    <row r="24" spans="1:146" ht="13.5" customHeight="1">
      <c r="A24" s="61"/>
      <c r="B24" s="62">
        <v>17.5</v>
      </c>
      <c r="C24" s="63">
        <v>41.34</v>
      </c>
      <c r="D24" s="64">
        <v>1.3</v>
      </c>
      <c r="E24" s="64">
        <v>0.5</v>
      </c>
      <c r="F24" s="64">
        <v>0.6</v>
      </c>
      <c r="G24" s="65" t="s">
        <v>107</v>
      </c>
      <c r="H24" s="65" t="s">
        <v>105</v>
      </c>
      <c r="I24" s="66"/>
      <c r="J24" s="67">
        <v>9</v>
      </c>
      <c r="K24" s="5" t="s">
        <v>249</v>
      </c>
      <c r="L24" s="5" t="s">
        <v>250</v>
      </c>
      <c r="M24" s="5" t="s">
        <v>129</v>
      </c>
      <c r="N24" s="5"/>
      <c r="O24" s="68">
        <f>D24</f>
        <v>1.3</v>
      </c>
      <c r="P24" s="68">
        <f>D24</f>
        <v>1.3</v>
      </c>
      <c r="Q24" s="68">
        <f>D24</f>
        <v>1.3</v>
      </c>
      <c r="R24" s="68">
        <f>IF(V24&gt;3.75,3.75,V24)</f>
        <v>0.31</v>
      </c>
      <c r="S24" s="68">
        <f>IF(W24&gt;3.75,3.75,W24)</f>
        <v>0.34</v>
      </c>
      <c r="T24" s="70" t="str">
        <f>G24</f>
        <v>S</v>
      </c>
      <c r="U24" s="70" t="str">
        <f>H24</f>
        <v>T</v>
      </c>
      <c r="V24" s="58">
        <f>ROUND(E24*CD24,2)</f>
        <v>0.31</v>
      </c>
      <c r="W24" s="58">
        <f>ROUND(F24*EK24,2)</f>
        <v>0.34</v>
      </c>
      <c r="X24" s="56" t="str">
        <f>IF(G24="","",G24)</f>
        <v>S</v>
      </c>
      <c r="Y24" s="47">
        <f>IF(LEN(X24)-LEN(SUBSTITUTE(X24,"b",))=0,0,1.05)</f>
        <v>0</v>
      </c>
      <c r="Z24" s="47">
        <f>IF(LEN(X24)-LEN(SUBSTITUTE(X24,"f",))=0,0,1.1)</f>
        <v>0</v>
      </c>
      <c r="AA24" s="47">
        <f>IF(LEN(X24)-LEN(SUBSTITUTE(X24,"H",))=0,0,0)</f>
        <v>0</v>
      </c>
      <c r="AB24" s="47">
        <f>IF(LEN(X24)-LEN(SUBSTITUTE(X24,"dF",))=0,0,0.36)</f>
        <v>0</v>
      </c>
      <c r="AC24" s="47">
        <f>IF(LEN(X24)-LEN(SUBSTITUTE(X24,"tF",))=0,0,0.53)</f>
        <v>0</v>
      </c>
      <c r="AD24" s="56">
        <f>IF(AB24+AC24=0,1,0)</f>
        <v>1</v>
      </c>
      <c r="AE24" s="47">
        <f>IF(LEN(X24)-LEN(SUBSTITUTE(X24,"F",))=0,0,0.19*AD24)</f>
        <v>0</v>
      </c>
      <c r="AF24" s="47">
        <f>(LEN(X24)-LEN(SUBSTITUTE(X24,"l",)))*1.09</f>
        <v>0</v>
      </c>
      <c r="AG24" s="47">
        <f>SUM(Y24:AC24,AE24,AF24)</f>
        <v>0</v>
      </c>
      <c r="AH24" s="71">
        <f>IF(LEN(X24)-LEN(SUBSTITUTE(X24,"o",))&gt;0,0,1)</f>
        <v>1</v>
      </c>
      <c r="AI24" s="47">
        <f>IF(LEN(X24)-LEN(SUBSTITUTE(X24,"3",))=0,0,1.05)</f>
        <v>0</v>
      </c>
      <c r="AJ24" s="47">
        <f>IF(LEN(X24)-LEN(SUBSTITUTE(X24,"5",))=0,0,1.2)</f>
        <v>0</v>
      </c>
      <c r="AK24" s="47">
        <f>IF(LEN(X24)-LEN(SUBSTITUTE(X24,"7",))=0,0,1.28)</f>
        <v>0</v>
      </c>
      <c r="AL24" s="47">
        <f>IF(LEN(X24)-LEN(SUBSTITUTE(X24,"9",))=0,0,1.37)</f>
        <v>0</v>
      </c>
      <c r="AM24" s="47">
        <f>IF(LEN(X24)-LEN(SUBSTITUTE(X24,"10",))=0,0,1.45)</f>
        <v>0</v>
      </c>
      <c r="AN24" s="47">
        <f>SUM(AI24:AM24)*AH24</f>
        <v>0</v>
      </c>
      <c r="AO24" s="71">
        <f>IF(LEN(X24)-LEN(SUBSTITUTE(X24,"o",))&gt;0,1,0)</f>
        <v>0</v>
      </c>
      <c r="AP24" s="47">
        <f>IF(LEN(X24)-LEN(SUBSTITUTE(X24,"3o",))=0,0,1.07)</f>
        <v>0</v>
      </c>
      <c r="AQ24" s="47">
        <f>IF(LEN(X24)-LEN(SUBSTITUTE(X24,"5o",))=0,0,1.16)</f>
        <v>0</v>
      </c>
      <c r="AR24" s="47">
        <f>IF(LEN(X24)-LEN(SUBSTITUTE(X24,"7o",))=0,0,1.24)</f>
        <v>0</v>
      </c>
      <c r="AS24" s="47">
        <f>IF(LEN(X24)-LEN(SUBSTITUTE(X24,"9o",))=0,0,1.33)</f>
        <v>0</v>
      </c>
      <c r="AT24" s="47">
        <f>IF(LEN(X24)-LEN(SUBSTITUTE(X24,"10o",))=0,0,1.41)</f>
        <v>0</v>
      </c>
      <c r="AU24" s="47">
        <f>IF(LEN(X24)-LEN(SUBSTITUTE(X24,"A",))=0,0,0)</f>
        <v>0</v>
      </c>
      <c r="AV24" s="47">
        <f>IF(LEN(X24)-LEN(SUBSTITUTE(X24,"B",))=0,0,0.04)</f>
        <v>0</v>
      </c>
      <c r="AW24" s="47">
        <f>IF(LEN(X24)-LEN(SUBSTITUTE(X24,"C",))=0,0,0.08)</f>
        <v>0</v>
      </c>
      <c r="AX24" s="47">
        <f>SUM(AP24:AW24)*AO24</f>
        <v>0</v>
      </c>
      <c r="AY24" s="47">
        <f>IF(LEN(X24)-LEN(SUBSTITUTE(X24,"p",))&lt;2,0,(LEN(X24)-LEN(SUBSTITUTE(X24,"p",))-1)*0.03)</f>
        <v>0</v>
      </c>
      <c r="AZ24" s="47">
        <f>IF(LEN(X24)-LEN(SUBSTITUTE(X24,"g",))=0,0,0.03)</f>
        <v>0</v>
      </c>
      <c r="BA24" s="47">
        <f>IF(LEN(X24)-LEN(SUBSTITUTE(X24,"G",))=0,0,0.08)</f>
        <v>0</v>
      </c>
      <c r="BB24" s="47">
        <f>(LEN(X24)-LEN(SUBSTITUTE(X24,"-",)))*0.09</f>
        <v>0</v>
      </c>
      <c r="BC24" s="47">
        <f>SUM(AY24:BB24)</f>
        <v>0</v>
      </c>
      <c r="BD24" s="60">
        <f>LEN(X24)-LEN(SUBSTITUTE(X24,"T",))</f>
        <v>0</v>
      </c>
      <c r="BE24" s="60">
        <f>LEN(X24)-LEN(SUBSTITUTE(X24,"Z",))</f>
        <v>0</v>
      </c>
      <c r="BF24" s="60">
        <f>LEN(X24)-LEN(SUBSTITUTE(X24,"S",))</f>
        <v>1</v>
      </c>
      <c r="BG24" s="60">
        <f>LEN(X24)-LEN(SUBSTITUTE(X24,"Y",))</f>
        <v>0</v>
      </c>
      <c r="BH24" s="60">
        <f>LEN(X24)-LEN(SUBSTITUTE(X24,"X",))</f>
        <v>0</v>
      </c>
      <c r="BI24" s="60">
        <f>LEN(X24)-LEN(SUBSTITUTE(X24,"M",))</f>
        <v>0</v>
      </c>
      <c r="BJ24" s="60">
        <f>LEN(X24)-LEN(SUBSTITUTE(X24,"K",))</f>
        <v>0</v>
      </c>
      <c r="BK24" s="60">
        <f>LEN(X24)-LEN(SUBSTITUTE(X24,"D",))</f>
        <v>0</v>
      </c>
      <c r="BL24" s="60">
        <f>SUM(BD24:BK24)</f>
        <v>1</v>
      </c>
      <c r="BM24" s="60">
        <f>IF(BL24=0,0,1)</f>
        <v>1</v>
      </c>
      <c r="BN24" s="47">
        <f>IF(BL24=1,0.6,0)</f>
        <v>0.6</v>
      </c>
      <c r="BO24" s="47">
        <f>IF(BL24=2,0.81,0)</f>
        <v>0</v>
      </c>
      <c r="BP24" s="47">
        <f>IF(BL24=3,1.01,0)</f>
        <v>0</v>
      </c>
      <c r="BQ24" s="47">
        <f>IF(BL24=4,1.15,0)</f>
        <v>0</v>
      </c>
      <c r="BR24" s="47">
        <f>IF(BL24=5,1.25,0)</f>
        <v>0</v>
      </c>
      <c r="BS24" s="47">
        <f>SUM(BN24:BR24)*BM24</f>
        <v>0.6</v>
      </c>
      <c r="BT24" s="47">
        <f>(LEN(X24)-LEN(SUBSTITUTE(X24,"T",)))*-0.03</f>
        <v>0</v>
      </c>
      <c r="BU24" s="47">
        <f>(LEN(X24)-LEN(SUBSTITUTE(X24,"Z",)))*0</f>
        <v>0</v>
      </c>
      <c r="BV24" s="47">
        <f>(LEN(X24)-LEN(SUBSTITUTE(X24,"S",)))*0.01</f>
        <v>0.01</v>
      </c>
      <c r="BW24" s="47">
        <f>(LEN(X24)-LEN(SUBSTITUTE(X24,"Y",)))*0.01</f>
        <v>0</v>
      </c>
      <c r="BX24" s="47">
        <f>(LEN(X24)-LEN(SUBSTITUTE(X24,"X",)))*0.01</f>
        <v>0</v>
      </c>
      <c r="BY24" s="47">
        <f>(LEN(X24)-LEN(SUBSTITUTE(X24,"M",)))*0.01</f>
        <v>0</v>
      </c>
      <c r="BZ24" s="47">
        <f>(LEN(X24)-LEN(SUBSTITUTE(X24,"K",)))*0.02</f>
        <v>0</v>
      </c>
      <c r="CA24" s="47">
        <f>(LEN(X24)-LEN(SUBSTITUTE(X24,"D",)))*0.02</f>
        <v>0</v>
      </c>
      <c r="CB24" s="47">
        <f>SUM(BT24:CA24)</f>
        <v>0.01</v>
      </c>
      <c r="CC24" s="47">
        <f>IF(A24=1,0.15,0)</f>
        <v>0</v>
      </c>
      <c r="CD24" s="47">
        <f>SUM(AG24,AN24,AX24,BC24,BS24,CB24,CC24)</f>
        <v>0.61</v>
      </c>
      <c r="CE24" s="56" t="str">
        <f>IF(H24="","",H24)</f>
        <v>T</v>
      </c>
      <c r="CF24" s="47">
        <f>IF(LEN(CE24)-LEN(SUBSTITUTE(CE24,"b",))=0,0,1.05)</f>
        <v>0</v>
      </c>
      <c r="CG24" s="47">
        <f>IF(LEN(CE24)-LEN(SUBSTITUTE(CE24,"f",))=0,0,1.1)</f>
        <v>0</v>
      </c>
      <c r="CH24" s="47">
        <f>IF(LEN(CE24)-LEN(SUBSTITUTE(CE24,"H",))=0,0,0)</f>
        <v>0</v>
      </c>
      <c r="CI24" s="47">
        <f>IF(LEN(CE24)-LEN(SUBSTITUTE(CE24,"dF",))=0,0,0.36)</f>
        <v>0</v>
      </c>
      <c r="CJ24" s="47">
        <f>IF(LEN(CE24)-LEN(SUBSTITUTE(CE24,"tF",))=0,0,0.53)</f>
        <v>0</v>
      </c>
      <c r="CK24" s="56">
        <f>IF(CI24+CJ24=0,1,0)</f>
        <v>1</v>
      </c>
      <c r="CL24" s="47">
        <f>IF(LEN(CE24)-LEN(SUBSTITUTE(CE24,"F",))=0,0,0.19*CK24)</f>
        <v>0</v>
      </c>
      <c r="CM24" s="47">
        <f>(LEN(CE24)-LEN(SUBSTITUTE(CE24,"l",)))*1.09</f>
        <v>0</v>
      </c>
      <c r="CN24" s="47">
        <f>SUM(CF24:CJ24,CL24,CM24)</f>
        <v>0</v>
      </c>
      <c r="CO24" s="71">
        <f>IF(LEN(CE24)-LEN(SUBSTITUTE(CE24,"o",))&gt;0,0,1)</f>
        <v>1</v>
      </c>
      <c r="CP24" s="47">
        <f>IF(LEN(CE24)-LEN(SUBSTITUTE(CE24,"3",))=0,0,1.05)</f>
        <v>0</v>
      </c>
      <c r="CQ24" s="47">
        <f>IF(LEN(CE24)-LEN(SUBSTITUTE(CE24,"5",))=0,0,1.2)</f>
        <v>0</v>
      </c>
      <c r="CR24" s="47">
        <f>IF(LEN(CE24)-LEN(SUBSTITUTE(CE24,"7",))=0,0,1.28)</f>
        <v>0</v>
      </c>
      <c r="CS24" s="47">
        <f>IF(LEN(CE24)-LEN(SUBSTITUTE(CE24,"9",))=0,0,1.37)</f>
        <v>0</v>
      </c>
      <c r="CT24" s="47">
        <f>IF(LEN(CE24)-LEN(SUBSTITUTE(CE24,"10",))=0,0,1.45)</f>
        <v>0</v>
      </c>
      <c r="CU24" s="47">
        <f>SUM(CP24:CT24)*CO24</f>
        <v>0</v>
      </c>
      <c r="CV24" s="71">
        <f>IF(LEN(CE24)-LEN(SUBSTITUTE(CE24,"o",))&gt;0,1,0)</f>
        <v>0</v>
      </c>
      <c r="CW24" s="47">
        <f>IF(LEN(CE24)-LEN(SUBSTITUTE(CE24,"3o",))=0,0,1.07)</f>
        <v>0</v>
      </c>
      <c r="CX24" s="47">
        <f>IF(LEN(CE24)-LEN(SUBSTITUTE(CE24,"5o",))=0,0,1.16)</f>
        <v>0</v>
      </c>
      <c r="CY24" s="47">
        <f>IF(LEN(CE24)-LEN(SUBSTITUTE(CE24,"7o",))=0,0,1.24)</f>
        <v>0</v>
      </c>
      <c r="CZ24" s="47">
        <f>IF(LEN(CE24)-LEN(SUBSTITUTE(CE24,"9o",))=0,0,1.33)</f>
        <v>0</v>
      </c>
      <c r="DA24" s="47">
        <f>IF(LEN(CE24)-LEN(SUBSTITUTE(CE24,"10o",))=0,0,1.41)</f>
        <v>0</v>
      </c>
      <c r="DB24" s="47">
        <f>IF(LEN(CE24)-LEN(SUBSTITUTE(CE24,"A",))=0,0,0)</f>
        <v>0</v>
      </c>
      <c r="DC24" s="47">
        <f>IF(LEN(CE24)-LEN(SUBSTITUTE(CE24,"B",))=0,0,0.04)</f>
        <v>0</v>
      </c>
      <c r="DD24" s="47">
        <f>IF(LEN(CE24)-LEN(SUBSTITUTE(CE24,"C",))=0,0,0.08)</f>
        <v>0</v>
      </c>
      <c r="DE24" s="47">
        <f>SUM(CW24:DD24)*CV24</f>
        <v>0</v>
      </c>
      <c r="DF24" s="47">
        <f>IF(LEN(CE24)-LEN(SUBSTITUTE(CE24,"p",))&lt;2,0,(LEN(CE24)-LEN(SUBSTITUTE(CE24,"p",))-1)*0.03)</f>
        <v>0</v>
      </c>
      <c r="DG24" s="47">
        <f>IF(LEN(CE24)-LEN(SUBSTITUTE(CE24,"g",))=0,0,0.03)</f>
        <v>0</v>
      </c>
      <c r="DH24" s="47">
        <f>IF(LEN(CE24)-LEN(SUBSTITUTE(CE24,"G",))=0,0,0.08)</f>
        <v>0</v>
      </c>
      <c r="DI24" s="47">
        <f>(LEN(CE24)-LEN(SUBSTITUTE(CE24,"-",)))*0.09</f>
        <v>0</v>
      </c>
      <c r="DJ24" s="47">
        <f>SUM(DF24:DI24)</f>
        <v>0</v>
      </c>
      <c r="DK24" s="60">
        <f>LEN(CE24)-LEN(SUBSTITUTE(CE24,"T",))</f>
        <v>1</v>
      </c>
      <c r="DL24" s="60">
        <f>LEN(CE24)-LEN(SUBSTITUTE(CE24,"Z",))</f>
        <v>0</v>
      </c>
      <c r="DM24" s="60">
        <f>LEN(CE24)-LEN(SUBSTITUTE(CE24,"S",))</f>
        <v>0</v>
      </c>
      <c r="DN24" s="60">
        <f>LEN(CE24)-LEN(SUBSTITUTE(CE24,"Y",))</f>
        <v>0</v>
      </c>
      <c r="DO24" s="60">
        <f>LEN(CE24)-LEN(SUBSTITUTE(CE24,"X",))</f>
        <v>0</v>
      </c>
      <c r="DP24" s="60">
        <f>LEN(CE24)-LEN(SUBSTITUTE(CE24,"M",))</f>
        <v>0</v>
      </c>
      <c r="DQ24" s="60">
        <f>LEN(CE24)-LEN(SUBSTITUTE(CE24,"K",))</f>
        <v>0</v>
      </c>
      <c r="DR24" s="60">
        <f>LEN(CE24)-LEN(SUBSTITUTE(CE24,"D",))</f>
        <v>0</v>
      </c>
      <c r="DS24" s="60">
        <f>SUM(DK24:DR24)</f>
        <v>1</v>
      </c>
      <c r="DT24" s="60">
        <f>IF(DS24=0,0,1)</f>
        <v>1</v>
      </c>
      <c r="DU24" s="47">
        <f>IF(DS24=1,0.6,0)</f>
        <v>0.6</v>
      </c>
      <c r="DV24" s="47">
        <f>IF(DS24=2,0.81,0)</f>
        <v>0</v>
      </c>
      <c r="DW24" s="47">
        <f>IF(DS24=3,1.01,0)</f>
        <v>0</v>
      </c>
      <c r="DX24" s="47">
        <f>IF(DS24=4,1.15,0)</f>
        <v>0</v>
      </c>
      <c r="DY24" s="47">
        <f>IF(DS24=5,1.25,0)</f>
        <v>0</v>
      </c>
      <c r="DZ24" s="47">
        <f>SUM(DU24:DY24)*DT24</f>
        <v>0.6</v>
      </c>
      <c r="EA24" s="47">
        <f>(LEN(CE24)-LEN(SUBSTITUTE(CE24,"T",)))*-0.03</f>
        <v>-0.03</v>
      </c>
      <c r="EB24" s="47">
        <f>(LEN(CE24)-LEN(SUBSTITUTE(CE24,"Z",)))*0</f>
        <v>0</v>
      </c>
      <c r="EC24" s="47">
        <f>(LEN(CE24)-LEN(SUBSTITUTE(CE24,"S",)))*0.01</f>
        <v>0</v>
      </c>
      <c r="ED24" s="47">
        <f>(LEN(CE24)-LEN(SUBSTITUTE(CE24,"Y",)))*0.01</f>
        <v>0</v>
      </c>
      <c r="EE24" s="47">
        <f>(LEN(CE24)-LEN(SUBSTITUTE(CE24,"X",)))*0.01</f>
        <v>0</v>
      </c>
      <c r="EF24" s="47">
        <f>(LEN(CE24)-LEN(SUBSTITUTE(CE24,"M",)))*0.01</f>
        <v>0</v>
      </c>
      <c r="EG24" s="47">
        <f>(LEN(CE24)-LEN(SUBSTITUTE(CE24,"K",)))*0.02</f>
        <v>0</v>
      </c>
      <c r="EH24" s="47">
        <f>(LEN(CE24)-LEN(SUBSTITUTE(CE24,"D",)))*0.02</f>
        <v>0</v>
      </c>
      <c r="EI24" s="47">
        <f>SUM(EA24:EH24)</f>
        <v>-0.03</v>
      </c>
      <c r="EJ24" s="47">
        <f>IF(A24=1,0.15,0)</f>
        <v>0</v>
      </c>
      <c r="EK24" s="47">
        <f>SUM(CN24,CU24,DE24,DJ24,DZ24,EI24,EJ24)</f>
        <v>0.57</v>
      </c>
      <c r="EL24" s="68">
        <f>C24</f>
        <v>41.34</v>
      </c>
      <c r="EM24" s="68">
        <f>SUM(O24:Q24)+R24+S24</f>
        <v>4.55</v>
      </c>
      <c r="EN24" s="98">
        <f>ROUND(18-(12*C24)/B24,2)</f>
        <v>-10.35</v>
      </c>
      <c r="EO24" s="68">
        <f>IF(EN24&gt;7.5,7.5,IF(EN24&lt;0,0,EN24))</f>
        <v>0</v>
      </c>
      <c r="EP24" s="68">
        <f>SUM(EM24,EO24)</f>
        <v>4.55</v>
      </c>
    </row>
  </sheetData>
  <mergeCells count="130">
    <mergeCell ref="J1:EP1"/>
    <mergeCell ref="J2:EP2"/>
    <mergeCell ref="J4:K4"/>
    <mergeCell ref="L4:O4"/>
    <mergeCell ref="J5:K5"/>
    <mergeCell ref="L5:O5"/>
    <mergeCell ref="J6:K6"/>
    <mergeCell ref="L6:O6"/>
    <mergeCell ref="J7:K7"/>
    <mergeCell ref="L7:O7"/>
    <mergeCell ref="J8:K8"/>
    <mergeCell ref="L8:O8"/>
    <mergeCell ref="J9:K9"/>
    <mergeCell ref="L9:O9"/>
    <mergeCell ref="A11:H11"/>
    <mergeCell ref="J11:J15"/>
    <mergeCell ref="K11:K15"/>
    <mergeCell ref="L11:L15"/>
    <mergeCell ref="M11:M15"/>
    <mergeCell ref="N11:N15"/>
    <mergeCell ref="O11:Q11"/>
    <mergeCell ref="R11:U11"/>
    <mergeCell ref="V11:W13"/>
    <mergeCell ref="X11:EK11"/>
    <mergeCell ref="EL11:EL15"/>
    <mergeCell ref="EM11:EM15"/>
    <mergeCell ref="EN11:EN15"/>
    <mergeCell ref="EO11:EO15"/>
    <mergeCell ref="EP11:EP15"/>
    <mergeCell ref="A12:A15"/>
    <mergeCell ref="B12:B15"/>
    <mergeCell ref="C12:C15"/>
    <mergeCell ref="D12:D15"/>
    <mergeCell ref="E12:F13"/>
    <mergeCell ref="G12:H13"/>
    <mergeCell ref="O12:O15"/>
    <mergeCell ref="P12:P15"/>
    <mergeCell ref="Q12:Q15"/>
    <mergeCell ref="R12:S13"/>
    <mergeCell ref="T12:U13"/>
    <mergeCell ref="X12:CD12"/>
    <mergeCell ref="CE12:EK12"/>
    <mergeCell ref="X13:X15"/>
    <mergeCell ref="Y13:AG13"/>
    <mergeCell ref="AH13:AN13"/>
    <mergeCell ref="AO13:AX13"/>
    <mergeCell ref="AY13:BC13"/>
    <mergeCell ref="BD13:CB13"/>
    <mergeCell ref="CC13:CC15"/>
    <mergeCell ref="CD13:CD15"/>
    <mergeCell ref="CE13:CE15"/>
    <mergeCell ref="CF13:CN13"/>
    <mergeCell ref="CO13:CU13"/>
    <mergeCell ref="CV13:DE13"/>
    <mergeCell ref="DF13:DJ13"/>
    <mergeCell ref="DK13:EI13"/>
    <mergeCell ref="EJ13:EJ15"/>
    <mergeCell ref="EK13:EK15"/>
    <mergeCell ref="E14:E15"/>
    <mergeCell ref="F14:F15"/>
    <mergeCell ref="G14:G15"/>
    <mergeCell ref="H14:H15"/>
    <mergeCell ref="R14:R15"/>
    <mergeCell ref="S14:S15"/>
    <mergeCell ref="T14:T15"/>
    <mergeCell ref="U14:U15"/>
    <mergeCell ref="V14:V15"/>
    <mergeCell ref="W14:W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AS14:AS15"/>
    <mergeCell ref="AT14:AT15"/>
    <mergeCell ref="AU14:AW14"/>
    <mergeCell ref="AX14:AX15"/>
    <mergeCell ref="AY14:AY15"/>
    <mergeCell ref="AZ14:AZ15"/>
    <mergeCell ref="BA14:BA15"/>
    <mergeCell ref="BB14:BB15"/>
    <mergeCell ref="BC14:BC15"/>
    <mergeCell ref="BD14:BS14"/>
    <mergeCell ref="BT14:CB14"/>
    <mergeCell ref="CF14:CF15"/>
    <mergeCell ref="CG14:CG15"/>
    <mergeCell ref="CH14:CH15"/>
    <mergeCell ref="CI14:CI15"/>
    <mergeCell ref="CJ14:CJ15"/>
    <mergeCell ref="CK14:CK15"/>
    <mergeCell ref="CL14:CL15"/>
    <mergeCell ref="CM14:CM15"/>
    <mergeCell ref="CN14:CN15"/>
    <mergeCell ref="CO14:CO15"/>
    <mergeCell ref="CP14:CP15"/>
    <mergeCell ref="CQ14:CQ15"/>
    <mergeCell ref="CR14:CR15"/>
    <mergeCell ref="CS14:CS15"/>
    <mergeCell ref="CT14:CT15"/>
    <mergeCell ref="CU14:CU15"/>
    <mergeCell ref="CV14:CV15"/>
    <mergeCell ref="CW14:CW15"/>
    <mergeCell ref="CX14:CX15"/>
    <mergeCell ref="CY14:CY15"/>
    <mergeCell ref="CZ14:CZ15"/>
    <mergeCell ref="DA14:DA15"/>
    <mergeCell ref="DB14:DD14"/>
    <mergeCell ref="DE14:DE15"/>
    <mergeCell ref="DF14:DF15"/>
    <mergeCell ref="DG14:DG15"/>
    <mergeCell ref="DH14:DH15"/>
    <mergeCell ref="DI14:DI15"/>
    <mergeCell ref="DJ14:DJ15"/>
    <mergeCell ref="DK14:DZ14"/>
    <mergeCell ref="EA14:EI14"/>
  </mergeCells>
  <printOptions/>
  <pageMargins left="0.44027777777777777" right="0.3597222222222222" top="0.9840277777777777" bottom="0.9840277777777777" header="0.5118055555555555" footer="0.5118055555555555"/>
  <pageSetup fitToHeight="0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M61"/>
  <sheetViews>
    <sheetView showGridLines="0" zoomScale="90" zoomScaleNormal="90" workbookViewId="0" topLeftCell="A1">
      <selection activeCell="A1" sqref="A1"/>
    </sheetView>
  </sheetViews>
  <sheetFormatPr defaultColWidth="12" defaultRowHeight="9.75" customHeight="1"/>
  <cols>
    <col min="1" max="2" width="6.83203125" style="1" customWidth="1"/>
    <col min="3" max="3" width="14.83203125" style="1" customWidth="1"/>
    <col min="4" max="4" width="2.83203125" style="1" customWidth="1"/>
    <col min="5" max="5" width="14.83203125" style="1" customWidth="1"/>
    <col min="6" max="6" width="2.83203125" style="1" customWidth="1"/>
    <col min="7" max="7" width="14.83203125" style="1" customWidth="1"/>
    <col min="8" max="8" width="2.83203125" style="1" customWidth="1"/>
    <col min="9" max="9" width="14.83203125" style="1" customWidth="1"/>
    <col min="10" max="10" width="2.83203125" style="1" customWidth="1"/>
    <col min="11" max="11" width="11.5" style="1" customWidth="1"/>
    <col min="12" max="12" width="8.66015625" style="1" customWidth="1"/>
    <col min="13" max="13" width="14.83203125" style="1" customWidth="1"/>
    <col min="14" max="16384" width="12" style="1" customWidth="1"/>
  </cols>
  <sheetData>
    <row r="1" spans="1:13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3.5" customHeight="1"/>
    <row r="4" spans="1:13" ht="13.5" customHeight="1">
      <c r="A4" s="4" t="s">
        <v>2</v>
      </c>
      <c r="B4" s="4"/>
      <c r="C4" s="4"/>
      <c r="D4" s="5" t="s">
        <v>267</v>
      </c>
      <c r="E4" s="5"/>
      <c r="F4" s="5"/>
      <c r="G4" s="5"/>
      <c r="H4" s="5"/>
      <c r="I4" s="6"/>
      <c r="J4" s="6"/>
      <c r="K4" s="6"/>
      <c r="L4" s="6"/>
      <c r="M4" s="6"/>
    </row>
    <row r="5" spans="1:13" ht="13.5" customHeight="1">
      <c r="A5" s="4" t="s">
        <v>4</v>
      </c>
      <c r="B5" s="4"/>
      <c r="C5" s="4"/>
      <c r="D5" s="7" t="s">
        <v>5</v>
      </c>
      <c r="E5" s="7"/>
      <c r="F5" s="7"/>
      <c r="G5" s="7"/>
      <c r="H5" s="7"/>
      <c r="I5" s="6"/>
      <c r="J5" s="6"/>
      <c r="K5" s="6"/>
      <c r="L5" s="6"/>
      <c r="M5" s="6"/>
    </row>
    <row r="6" spans="1:13" ht="13.5" customHeight="1">
      <c r="A6" s="4" t="s">
        <v>6</v>
      </c>
      <c r="B6" s="4"/>
      <c r="C6" s="4"/>
      <c r="D6" s="8">
        <v>170</v>
      </c>
      <c r="E6" s="8"/>
      <c r="F6" s="8"/>
      <c r="G6" s="8"/>
      <c r="H6" s="8"/>
      <c r="I6" s="6"/>
      <c r="J6" s="6"/>
      <c r="K6" s="6"/>
      <c r="L6" s="6"/>
      <c r="M6" s="6"/>
    </row>
    <row r="7" spans="1:13" ht="13.5" customHeight="1">
      <c r="A7" s="4" t="s">
        <v>7</v>
      </c>
      <c r="B7" s="4"/>
      <c r="C7" s="4"/>
      <c r="D7" s="8">
        <v>30</v>
      </c>
      <c r="E7" s="8"/>
      <c r="F7" s="8"/>
      <c r="G7" s="8"/>
      <c r="H7" s="8"/>
      <c r="I7" s="6"/>
      <c r="J7" s="6"/>
      <c r="K7" s="6"/>
      <c r="L7" s="6"/>
      <c r="M7" s="6"/>
    </row>
    <row r="8" spans="1:13" ht="13.5" customHeight="1">
      <c r="A8" s="4" t="s">
        <v>8</v>
      </c>
      <c r="B8" s="4"/>
      <c r="C8" s="4"/>
      <c r="D8" s="8">
        <v>18</v>
      </c>
      <c r="E8" s="8"/>
      <c r="F8" s="8"/>
      <c r="G8" s="8"/>
      <c r="H8" s="8"/>
      <c r="I8" s="6"/>
      <c r="J8" s="6"/>
      <c r="K8" s="6"/>
      <c r="L8" s="6"/>
      <c r="M8" s="6"/>
    </row>
    <row r="9" spans="1:13" ht="13.5" customHeight="1">
      <c r="A9" s="4" t="s">
        <v>9</v>
      </c>
      <c r="B9" s="4"/>
      <c r="C9" s="4"/>
      <c r="D9" s="8">
        <f>D6/9.7</f>
        <v>17.52577319587629</v>
      </c>
      <c r="E9" s="8"/>
      <c r="F9" s="8"/>
      <c r="G9" s="8"/>
      <c r="H9" s="8"/>
      <c r="I9" s="6"/>
      <c r="J9" s="6"/>
      <c r="K9" s="6"/>
      <c r="L9" s="6"/>
      <c r="M9" s="6"/>
    </row>
    <row r="10" spans="1:13" ht="11.25" customHeight="1">
      <c r="A10" s="9"/>
      <c r="B10" s="9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2" customHeight="1">
      <c r="A11" s="1" t="s">
        <v>10</v>
      </c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2" customHeight="1">
      <c r="A12" s="9"/>
      <c r="B12" s="9"/>
      <c r="C12" s="6"/>
      <c r="D12" s="6"/>
      <c r="E12" s="6"/>
      <c r="F12" s="6"/>
      <c r="K12" s="15"/>
      <c r="L12" s="15"/>
      <c r="M12" s="15"/>
    </row>
    <row r="13" spans="1:13" ht="12" customHeight="1">
      <c r="A13" s="9"/>
      <c r="B13" s="9"/>
      <c r="C13" s="6"/>
      <c r="D13" s="6"/>
      <c r="E13" s="6"/>
      <c r="F13" s="6" t="s">
        <v>11</v>
      </c>
      <c r="G13" s="13" t="s">
        <v>268</v>
      </c>
      <c r="H13" s="14">
        <v>0</v>
      </c>
      <c r="L13" s="15"/>
      <c r="M13" s="15"/>
    </row>
    <row r="14" spans="1:13" ht="12" customHeight="1">
      <c r="A14" s="116"/>
      <c r="B14" s="116"/>
      <c r="C14" s="6"/>
      <c r="D14" s="6"/>
      <c r="E14" s="6"/>
      <c r="F14" s="6"/>
      <c r="H14" s="17"/>
      <c r="L14" s="15"/>
      <c r="M14" s="15"/>
    </row>
    <row r="15" spans="1:13" ht="12" customHeight="1">
      <c r="A15" s="9"/>
      <c r="B15" s="9"/>
      <c r="C15" s="6"/>
      <c r="D15" s="6"/>
      <c r="E15" s="6"/>
      <c r="F15" s="6"/>
      <c r="H15" s="17"/>
      <c r="L15" s="16" t="s">
        <v>16</v>
      </c>
      <c r="M15" s="13" t="s">
        <v>269</v>
      </c>
    </row>
    <row r="16" spans="1:12" ht="12" customHeight="1">
      <c r="A16" s="6"/>
      <c r="B16" s="6"/>
      <c r="C16" s="6"/>
      <c r="D16" s="6"/>
      <c r="E16" s="6"/>
      <c r="F16" s="6"/>
      <c r="H16" s="17"/>
      <c r="L16" s="16"/>
    </row>
    <row r="17" spans="1:13" ht="12" customHeight="1">
      <c r="A17" s="6"/>
      <c r="B17" s="6"/>
      <c r="C17" s="6"/>
      <c r="D17" s="6"/>
      <c r="E17" s="6"/>
      <c r="F17" s="6"/>
      <c r="H17" s="17"/>
      <c r="L17" s="16" t="s">
        <v>18</v>
      </c>
      <c r="M17" s="13" t="s">
        <v>270</v>
      </c>
    </row>
    <row r="18" spans="1:13" ht="12" customHeight="1">
      <c r="A18" s="6"/>
      <c r="B18" s="6"/>
      <c r="C18" s="6"/>
      <c r="D18" s="6"/>
      <c r="E18" s="6"/>
      <c r="F18" s="6"/>
      <c r="H18" s="17"/>
      <c r="L18" s="15"/>
      <c r="M18" s="15"/>
    </row>
    <row r="19" spans="1:13" ht="12" customHeight="1">
      <c r="A19" s="6"/>
      <c r="B19" s="6"/>
      <c r="C19" s="6"/>
      <c r="D19" s="6"/>
      <c r="E19" s="6"/>
      <c r="F19" s="6"/>
      <c r="H19" s="17"/>
      <c r="I19" s="1" t="s">
        <v>11</v>
      </c>
      <c r="L19" s="12" t="s">
        <v>21</v>
      </c>
      <c r="M19" s="13" t="s">
        <v>268</v>
      </c>
    </row>
    <row r="20" spans="1:12" ht="12" customHeight="1">
      <c r="A20" s="6"/>
      <c r="B20" s="6"/>
      <c r="C20" s="6"/>
      <c r="D20" s="6"/>
      <c r="E20" s="6"/>
      <c r="F20" s="6"/>
      <c r="H20" s="17"/>
      <c r="I20" s="13" t="s">
        <v>269</v>
      </c>
      <c r="J20" s="14">
        <v>2</v>
      </c>
      <c r="L20" s="12"/>
    </row>
    <row r="21" spans="1:13" ht="12" customHeight="1">
      <c r="A21" s="6"/>
      <c r="B21" s="6"/>
      <c r="C21" s="6"/>
      <c r="D21" s="6"/>
      <c r="E21" s="6"/>
      <c r="F21" s="6"/>
      <c r="H21" s="17"/>
      <c r="J21" s="17"/>
      <c r="L21" s="12" t="s">
        <v>23</v>
      </c>
      <c r="M21" s="13" t="s">
        <v>271</v>
      </c>
    </row>
    <row r="22" spans="1:13" ht="12" customHeight="1">
      <c r="A22" s="9"/>
      <c r="B22" s="9"/>
      <c r="C22" s="6"/>
      <c r="D22" s="6"/>
      <c r="E22" s="6"/>
      <c r="F22" s="6"/>
      <c r="G22" s="20"/>
      <c r="H22" s="17"/>
      <c r="J22" s="17"/>
      <c r="L22" s="15"/>
      <c r="M22" s="15"/>
    </row>
    <row r="23" spans="1:13" ht="12" customHeight="1">
      <c r="A23" s="9"/>
      <c r="B23" s="9"/>
      <c r="C23" s="6"/>
      <c r="D23" s="6"/>
      <c r="E23" s="6"/>
      <c r="F23" s="6"/>
      <c r="H23" s="17"/>
      <c r="J23" s="17"/>
      <c r="L23" s="6"/>
      <c r="M23" s="6"/>
    </row>
    <row r="24" spans="1:13" ht="12" customHeight="1">
      <c r="A24" s="9"/>
      <c r="B24" s="9"/>
      <c r="C24" s="6"/>
      <c r="D24" s="6"/>
      <c r="E24" s="6"/>
      <c r="F24" s="6"/>
      <c r="G24" s="20"/>
      <c r="H24" s="17"/>
      <c r="J24" s="17"/>
      <c r="L24" s="6"/>
      <c r="M24" s="6"/>
    </row>
    <row r="25" spans="1:13" ht="12" customHeight="1">
      <c r="A25" s="116"/>
      <c r="B25" s="116"/>
      <c r="C25" s="6"/>
      <c r="D25" s="6"/>
      <c r="E25" s="6"/>
      <c r="F25" s="6"/>
      <c r="G25" s="20"/>
      <c r="H25" s="17"/>
      <c r="J25" s="17"/>
      <c r="L25" s="6"/>
      <c r="M25" s="6"/>
    </row>
    <row r="26" spans="1:13" ht="12" customHeight="1">
      <c r="A26" s="9"/>
      <c r="B26" s="9"/>
      <c r="C26" s="6"/>
      <c r="D26" s="6"/>
      <c r="E26" s="6"/>
      <c r="F26" s="6"/>
      <c r="H26" s="17"/>
      <c r="J26" s="17"/>
      <c r="L26" s="9"/>
      <c r="M26" s="6"/>
    </row>
    <row r="27" spans="1:13" ht="12" customHeight="1">
      <c r="A27" s="9"/>
      <c r="B27" s="9"/>
      <c r="C27" s="6"/>
      <c r="D27" s="6"/>
      <c r="E27" s="6"/>
      <c r="F27" s="6"/>
      <c r="G27" s="13" t="s">
        <v>269</v>
      </c>
      <c r="H27" s="19">
        <v>3</v>
      </c>
      <c r="J27" s="17"/>
      <c r="L27" s="6"/>
      <c r="M27" s="6"/>
    </row>
    <row r="28" spans="1:13" ht="12" customHeight="1">
      <c r="A28" s="116"/>
      <c r="B28" s="116"/>
      <c r="C28" s="6"/>
      <c r="D28" s="6"/>
      <c r="E28" s="6"/>
      <c r="F28" s="6"/>
      <c r="J28" s="17"/>
      <c r="L28" s="9"/>
      <c r="M28" s="6"/>
    </row>
    <row r="29" spans="1:13" ht="12" customHeight="1">
      <c r="A29" s="9"/>
      <c r="B29" s="9"/>
      <c r="C29" s="6"/>
      <c r="D29" s="6"/>
      <c r="E29" s="6"/>
      <c r="F29" s="6"/>
      <c r="J29" s="17"/>
      <c r="L29" s="6"/>
      <c r="M29" s="6"/>
    </row>
    <row r="30" spans="1:13" ht="12" customHeight="1">
      <c r="A30" s="9"/>
      <c r="B30" s="9"/>
      <c r="C30" s="6"/>
      <c r="D30" s="6"/>
      <c r="E30" s="6"/>
      <c r="F30" s="6"/>
      <c r="J30" s="17"/>
      <c r="L30" s="9"/>
      <c r="M30" s="6"/>
    </row>
    <row r="31" spans="1:13" ht="12" customHeight="1">
      <c r="A31" s="9"/>
      <c r="B31" s="9"/>
      <c r="C31" s="6"/>
      <c r="D31" s="6"/>
      <c r="E31" s="6"/>
      <c r="F31" s="6"/>
      <c r="J31" s="17"/>
      <c r="K31" s="1" t="s">
        <v>30</v>
      </c>
      <c r="L31" s="9"/>
      <c r="M31" s="6"/>
    </row>
    <row r="32" spans="1:13" ht="12" customHeight="1">
      <c r="A32" s="116"/>
      <c r="B32" s="116"/>
      <c r="C32" s="6"/>
      <c r="D32" s="6"/>
      <c r="E32" s="6"/>
      <c r="F32" s="6"/>
      <c r="J32" s="17"/>
      <c r="K32" s="15"/>
      <c r="L32" s="6"/>
      <c r="M32" s="6"/>
    </row>
    <row r="33" spans="1:13" ht="12" customHeight="1">
      <c r="A33" s="9"/>
      <c r="B33" s="9"/>
      <c r="C33" s="6"/>
      <c r="D33" s="6"/>
      <c r="E33" s="6"/>
      <c r="F33" s="6"/>
      <c r="J33" s="17"/>
      <c r="K33" s="15"/>
      <c r="L33" s="15"/>
      <c r="M33" s="15"/>
    </row>
    <row r="34" spans="1:13" ht="12" customHeight="1">
      <c r="A34" s="9"/>
      <c r="B34" s="9"/>
      <c r="C34" s="6"/>
      <c r="D34" s="6"/>
      <c r="E34" s="6"/>
      <c r="F34" s="6"/>
      <c r="J34" s="17"/>
      <c r="K34" s="15"/>
      <c r="L34" s="15"/>
      <c r="M34" s="15"/>
    </row>
    <row r="35" spans="1:13" ht="12" customHeight="1">
      <c r="A35" s="9"/>
      <c r="B35" s="9"/>
      <c r="C35" s="6"/>
      <c r="D35" s="6"/>
      <c r="E35" s="6"/>
      <c r="F35" s="6" t="s">
        <v>11</v>
      </c>
      <c r="G35" s="13" t="s">
        <v>271</v>
      </c>
      <c r="H35" s="14">
        <v>0</v>
      </c>
      <c r="J35" s="17"/>
      <c r="K35" s="15"/>
      <c r="L35" s="15"/>
      <c r="M35" s="15"/>
    </row>
    <row r="36" spans="1:13" ht="12" customHeight="1">
      <c r="A36" s="116"/>
      <c r="B36" s="116"/>
      <c r="C36" s="6"/>
      <c r="D36" s="6"/>
      <c r="E36" s="6"/>
      <c r="F36" s="6"/>
      <c r="H36" s="17"/>
      <c r="J36" s="17"/>
      <c r="K36" s="15"/>
      <c r="L36" s="15"/>
      <c r="M36" s="15"/>
    </row>
    <row r="37" spans="1:13" ht="12" customHeight="1">
      <c r="A37" s="9"/>
      <c r="B37" s="9"/>
      <c r="C37" s="6"/>
      <c r="D37" s="6"/>
      <c r="E37" s="6"/>
      <c r="F37" s="6"/>
      <c r="H37" s="17"/>
      <c r="J37" s="17"/>
      <c r="K37" s="15"/>
      <c r="L37" s="15"/>
      <c r="M37" s="15"/>
    </row>
    <row r="38" spans="1:13" ht="12" customHeight="1">
      <c r="A38" s="6"/>
      <c r="B38" s="6"/>
      <c r="C38" s="6"/>
      <c r="D38" s="6"/>
      <c r="E38" s="6"/>
      <c r="F38" s="6"/>
      <c r="H38" s="17"/>
      <c r="J38" s="17"/>
      <c r="K38" s="15"/>
      <c r="L38" s="15"/>
      <c r="M38" s="15"/>
    </row>
    <row r="39" spans="1:10" ht="12" customHeight="1">
      <c r="A39" s="6"/>
      <c r="B39" s="6"/>
      <c r="C39" s="6"/>
      <c r="D39" s="6"/>
      <c r="E39" s="6"/>
      <c r="F39" s="6"/>
      <c r="H39" s="17"/>
      <c r="J39" s="17"/>
    </row>
    <row r="40" spans="1:10" ht="12" customHeight="1">
      <c r="A40" s="6"/>
      <c r="B40" s="6"/>
      <c r="C40" s="6"/>
      <c r="D40" s="6"/>
      <c r="E40" s="6"/>
      <c r="F40" s="6"/>
      <c r="H40" s="17"/>
      <c r="J40" s="17"/>
    </row>
    <row r="41" spans="1:10" ht="12" customHeight="1">
      <c r="A41" s="6"/>
      <c r="B41" s="6"/>
      <c r="C41" s="6"/>
      <c r="D41" s="6"/>
      <c r="E41" s="6"/>
      <c r="F41" s="6"/>
      <c r="H41" s="17"/>
      <c r="J41" s="17"/>
    </row>
    <row r="42" spans="1:10" ht="12" customHeight="1">
      <c r="A42" s="6"/>
      <c r="B42" s="6"/>
      <c r="C42" s="6"/>
      <c r="D42" s="6"/>
      <c r="E42" s="6"/>
      <c r="F42" s="6"/>
      <c r="H42" s="17"/>
      <c r="I42" s="13" t="s">
        <v>270</v>
      </c>
      <c r="J42" s="19">
        <v>1</v>
      </c>
    </row>
    <row r="43" spans="1:8" ht="12" customHeight="1">
      <c r="A43" s="6"/>
      <c r="B43" s="6"/>
      <c r="C43" s="6"/>
      <c r="D43" s="6"/>
      <c r="E43" s="6"/>
      <c r="F43" s="6"/>
      <c r="H43" s="17"/>
    </row>
    <row r="44" spans="1:11" ht="12" customHeight="1">
      <c r="A44" s="9"/>
      <c r="B44" s="9"/>
      <c r="C44" s="6"/>
      <c r="D44" s="6"/>
      <c r="E44" s="6"/>
      <c r="F44" s="6"/>
      <c r="G44" s="20"/>
      <c r="H44" s="17"/>
      <c r="J44" s="15"/>
      <c r="K44" s="15"/>
    </row>
    <row r="45" spans="1:11" ht="12" customHeight="1">
      <c r="A45" s="9"/>
      <c r="B45" s="9"/>
      <c r="C45" s="6"/>
      <c r="D45" s="6"/>
      <c r="E45" s="6"/>
      <c r="F45" s="6"/>
      <c r="H45" s="17"/>
      <c r="J45" s="15"/>
      <c r="K45" s="15"/>
    </row>
    <row r="46" spans="1:11" ht="12" customHeight="1">
      <c r="A46" s="116"/>
      <c r="B46" s="116"/>
      <c r="C46" s="6"/>
      <c r="D46" s="6"/>
      <c r="E46" s="6"/>
      <c r="F46" s="6"/>
      <c r="G46" s="20"/>
      <c r="H46" s="17"/>
      <c r="J46" s="15"/>
      <c r="K46" s="15"/>
    </row>
    <row r="47" spans="1:11" ht="12" customHeight="1">
      <c r="A47" s="9"/>
      <c r="B47" s="9"/>
      <c r="C47" s="6"/>
      <c r="D47" s="6"/>
      <c r="E47" s="6"/>
      <c r="F47" s="6"/>
      <c r="H47" s="17"/>
      <c r="J47" s="15"/>
      <c r="K47" s="15"/>
    </row>
    <row r="48" spans="1:11" ht="12" customHeight="1">
      <c r="A48" s="9"/>
      <c r="B48" s="9"/>
      <c r="C48" s="6"/>
      <c r="D48" s="6"/>
      <c r="E48" s="6"/>
      <c r="F48" s="6"/>
      <c r="H48" s="17"/>
      <c r="J48" s="15"/>
      <c r="K48" s="15"/>
    </row>
    <row r="49" spans="1:11" ht="12" customHeight="1">
      <c r="A49" s="9"/>
      <c r="B49" s="9"/>
      <c r="C49" s="6"/>
      <c r="D49" s="6"/>
      <c r="E49" s="6"/>
      <c r="F49" s="6"/>
      <c r="G49" s="13" t="s">
        <v>270</v>
      </c>
      <c r="H49" s="19">
        <v>3</v>
      </c>
      <c r="J49" s="15"/>
      <c r="K49" s="15"/>
    </row>
    <row r="50" spans="1:11" ht="12" customHeight="1">
      <c r="A50" s="9"/>
      <c r="B50" s="9"/>
      <c r="C50" s="6"/>
      <c r="D50" s="6"/>
      <c r="E50" s="6"/>
      <c r="F50" s="6"/>
      <c r="H50" s="15"/>
      <c r="J50" s="15"/>
      <c r="K50" s="15"/>
    </row>
    <row r="51" spans="1:11" ht="12" customHeight="1">
      <c r="A51" s="9"/>
      <c r="B51" s="9"/>
      <c r="C51" s="6"/>
      <c r="D51" s="6"/>
      <c r="E51" s="6"/>
      <c r="F51" s="6"/>
      <c r="H51" s="15"/>
      <c r="J51" s="15"/>
      <c r="K51" s="15"/>
    </row>
    <row r="52" spans="1:11" ht="12" customHeight="1">
      <c r="A52" s="116"/>
      <c r="B52" s="116"/>
      <c r="C52" s="6"/>
      <c r="D52" s="6"/>
      <c r="E52" s="6"/>
      <c r="F52" s="6"/>
      <c r="J52" s="15"/>
      <c r="K52" s="15"/>
    </row>
    <row r="53" spans="1:11" ht="12" customHeight="1">
      <c r="A53" s="9"/>
      <c r="B53" s="9"/>
      <c r="C53" s="6"/>
      <c r="D53" s="6"/>
      <c r="E53" s="6"/>
      <c r="F53" s="6"/>
      <c r="H53" s="1" t="s">
        <v>11</v>
      </c>
      <c r="I53" s="13" t="s">
        <v>268</v>
      </c>
      <c r="J53" s="14">
        <v>3</v>
      </c>
      <c r="K53" s="15"/>
    </row>
    <row r="54" spans="1:11" ht="12" customHeight="1">
      <c r="A54" s="6"/>
      <c r="B54" s="6"/>
      <c r="C54" s="6"/>
      <c r="D54" s="6"/>
      <c r="E54" s="6"/>
      <c r="F54" s="6"/>
      <c r="J54" s="17"/>
      <c r="K54" s="15"/>
    </row>
    <row r="55" spans="1:11" ht="12" customHeight="1">
      <c r="A55" s="6"/>
      <c r="B55" s="6"/>
      <c r="C55" s="6"/>
      <c r="D55" s="6"/>
      <c r="E55" s="6"/>
      <c r="F55" s="6"/>
      <c r="J55" s="17"/>
      <c r="K55" s="15" t="s">
        <v>34</v>
      </c>
    </row>
    <row r="56" spans="1:11" ht="12" customHeight="1">
      <c r="A56" s="6"/>
      <c r="B56" s="6"/>
      <c r="C56" s="6"/>
      <c r="D56" s="6"/>
      <c r="E56" s="6"/>
      <c r="F56" s="6"/>
      <c r="J56" s="17"/>
      <c r="K56" s="15"/>
    </row>
    <row r="57" spans="1:10" ht="12" customHeight="1">
      <c r="A57" s="6"/>
      <c r="B57" s="6"/>
      <c r="C57" s="6"/>
      <c r="D57" s="6"/>
      <c r="E57" s="6"/>
      <c r="F57" s="6"/>
      <c r="I57" s="13" t="s">
        <v>271</v>
      </c>
      <c r="J57" s="19">
        <v>0</v>
      </c>
    </row>
    <row r="58" spans="1:6" ht="15" customHeight="1">
      <c r="A58" s="6"/>
      <c r="B58" s="6"/>
      <c r="C58" s="6"/>
      <c r="D58" s="6"/>
      <c r="E58" s="6"/>
      <c r="F58" s="6"/>
    </row>
    <row r="59" spans="1:6" ht="9.75" customHeight="1">
      <c r="A59" s="6"/>
      <c r="B59" s="6"/>
      <c r="C59" s="6"/>
      <c r="D59" s="6"/>
      <c r="E59" s="6"/>
      <c r="F59" s="6"/>
    </row>
    <row r="60" spans="1:6" ht="9.75" customHeight="1">
      <c r="A60" s="6"/>
      <c r="B60" s="6"/>
      <c r="C60" s="6"/>
      <c r="D60" s="6"/>
      <c r="E60" s="6"/>
      <c r="F60" s="6"/>
    </row>
    <row r="61" spans="1:6" ht="9.75" customHeight="1">
      <c r="A61" s="6"/>
      <c r="B61" s="6"/>
      <c r="C61" s="6"/>
      <c r="D61" s="6"/>
      <c r="E61" s="6"/>
      <c r="F61" s="6"/>
    </row>
  </sheetData>
  <mergeCells count="23">
    <mergeCell ref="A1:M1"/>
    <mergeCell ref="A2:M2"/>
    <mergeCell ref="A4:C4"/>
    <mergeCell ref="D4:H4"/>
    <mergeCell ref="A5:C5"/>
    <mergeCell ref="D5:H5"/>
    <mergeCell ref="A6:C6"/>
    <mergeCell ref="D6:H6"/>
    <mergeCell ref="A7:C7"/>
    <mergeCell ref="D7:H7"/>
    <mergeCell ref="A8:C8"/>
    <mergeCell ref="D8:H8"/>
    <mergeCell ref="A9:C9"/>
    <mergeCell ref="D9:H9"/>
    <mergeCell ref="A12:B12"/>
    <mergeCell ref="A15:B15"/>
    <mergeCell ref="A22:B22"/>
    <mergeCell ref="A29:B29"/>
    <mergeCell ref="A33:B33"/>
    <mergeCell ref="A37:B37"/>
    <mergeCell ref="A44:B44"/>
    <mergeCell ref="A47:B47"/>
    <mergeCell ref="A53:B53"/>
  </mergeCells>
  <printOptions/>
  <pageMargins left="0.31527777777777777" right="0.31527777777777777" top="0.3298611111111111" bottom="0.3" header="0.5118055555555555" footer="0.5118055555555555"/>
  <pageSetup fitToHeight="0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IV19"/>
  <sheetViews>
    <sheetView showGridLines="0" zoomScale="90" zoomScaleNormal="90" workbookViewId="0" topLeftCell="A1">
      <selection activeCell="N23" sqref="N23"/>
    </sheetView>
  </sheetViews>
  <sheetFormatPr defaultColWidth="1.3359375" defaultRowHeight="11.25"/>
  <cols>
    <col min="1" max="1" width="0" style="21" hidden="1" customWidth="1"/>
    <col min="2" max="3" width="0" style="22" hidden="1" customWidth="1"/>
    <col min="4" max="6" width="0" style="23" hidden="1" customWidth="1"/>
    <col min="7" max="8" width="0" style="24" hidden="1" customWidth="1"/>
    <col min="9" max="9" width="0" style="25" hidden="1" customWidth="1"/>
    <col min="10" max="11" width="9.5" style="26" customWidth="1"/>
    <col min="12" max="12" width="18.83203125" style="26" customWidth="1"/>
    <col min="13" max="13" width="9.5" style="26" customWidth="1"/>
    <col min="14" max="14" width="18.83203125" style="26" customWidth="1"/>
    <col min="15" max="15" width="9.5" style="28" customWidth="1"/>
    <col min="16" max="17" width="0" style="28" hidden="1" customWidth="1"/>
    <col min="18" max="21" width="9.5" style="28" customWidth="1"/>
    <col min="22" max="23" width="0" style="29" hidden="1" customWidth="1"/>
    <col min="24" max="24" width="0" style="30" hidden="1" customWidth="1"/>
    <col min="25" max="29" width="0" style="31" hidden="1" customWidth="1"/>
    <col min="30" max="30" width="0" style="30" hidden="1" customWidth="1"/>
    <col min="31" max="33" width="0" style="31" hidden="1" customWidth="1"/>
    <col min="34" max="34" width="0" style="32" hidden="1" customWidth="1"/>
    <col min="35" max="40" width="0" style="31" hidden="1" customWidth="1"/>
    <col min="41" max="41" width="0" style="32" hidden="1" customWidth="1"/>
    <col min="42" max="52" width="0" style="31" hidden="1" customWidth="1"/>
    <col min="53" max="55" width="0" style="33" hidden="1" customWidth="1"/>
    <col min="56" max="65" width="0" style="34" hidden="1" customWidth="1"/>
    <col min="66" max="82" width="0" style="33" hidden="1" customWidth="1"/>
    <col min="83" max="83" width="0" style="30" hidden="1" customWidth="1"/>
    <col min="84" max="88" width="0" style="31" hidden="1" customWidth="1"/>
    <col min="89" max="89" width="0" style="30" hidden="1" customWidth="1"/>
    <col min="90" max="92" width="0" style="31" hidden="1" customWidth="1"/>
    <col min="93" max="93" width="0" style="32" hidden="1" customWidth="1"/>
    <col min="94" max="99" width="0" style="31" hidden="1" customWidth="1"/>
    <col min="100" max="100" width="0" style="32" hidden="1" customWidth="1"/>
    <col min="101" max="111" width="0" style="31" hidden="1" customWidth="1"/>
    <col min="112" max="114" width="0" style="33" hidden="1" customWidth="1"/>
    <col min="115" max="124" width="0" style="34" hidden="1" customWidth="1"/>
    <col min="125" max="141" width="0" style="33" hidden="1" customWidth="1"/>
    <col min="142" max="143" width="9.5" style="28" customWidth="1"/>
    <col min="144" max="144" width="0" style="33" hidden="1" customWidth="1"/>
    <col min="145" max="146" width="9.5" style="28" customWidth="1"/>
    <col min="147" max="16384" width="9.33203125" style="35" customWidth="1"/>
  </cols>
  <sheetData>
    <row r="1" spans="1:256" s="2" customFormat="1" ht="26.25" customHeight="1">
      <c r="A1" s="21"/>
      <c r="B1" s="22"/>
      <c r="C1" s="22"/>
      <c r="D1" s="23"/>
      <c r="E1" s="23"/>
      <c r="F1" s="23"/>
      <c r="G1" s="24"/>
      <c r="H1" s="24"/>
      <c r="I1" s="25"/>
      <c r="J1" s="2" t="s">
        <v>0</v>
      </c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s="3" customFormat="1" ht="14.25" customHeight="1">
      <c r="A2" s="21"/>
      <c r="B2" s="22"/>
      <c r="C2" s="22"/>
      <c r="D2" s="23"/>
      <c r="E2" s="23"/>
      <c r="F2" s="23"/>
      <c r="G2" s="24"/>
      <c r="H2" s="24"/>
      <c r="I2" s="25"/>
      <c r="J2" s="3" t="s">
        <v>1</v>
      </c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</row>
    <row r="3" ht="13.5" customHeight="1"/>
    <row r="4" spans="10:23" ht="13.5" customHeight="1">
      <c r="J4" s="4" t="s">
        <v>2</v>
      </c>
      <c r="K4" s="4"/>
      <c r="L4" s="5" t="s">
        <v>272</v>
      </c>
      <c r="M4" s="5"/>
      <c r="N4" s="5"/>
      <c r="O4" s="5"/>
      <c r="V4" s="111"/>
      <c r="W4" s="111"/>
    </row>
    <row r="5" spans="4:23" ht="13.5" customHeight="1">
      <c r="D5" s="28"/>
      <c r="J5" s="4" t="s">
        <v>4</v>
      </c>
      <c r="K5" s="4"/>
      <c r="L5" s="5" t="s">
        <v>5</v>
      </c>
      <c r="M5" s="5"/>
      <c r="N5" s="5"/>
      <c r="O5" s="5"/>
      <c r="V5" s="111"/>
      <c r="W5" s="111"/>
    </row>
    <row r="6" spans="10:23" ht="13.5" customHeight="1">
      <c r="J6" s="4" t="s">
        <v>6</v>
      </c>
      <c r="K6" s="4"/>
      <c r="L6" s="8">
        <v>170</v>
      </c>
      <c r="M6" s="8"/>
      <c r="N6" s="8"/>
      <c r="O6" s="8"/>
      <c r="V6" s="111"/>
      <c r="W6" s="111"/>
    </row>
    <row r="7" spans="10:23" ht="13.5" customHeight="1">
      <c r="J7" s="4" t="s">
        <v>7</v>
      </c>
      <c r="K7" s="4"/>
      <c r="L7" s="8">
        <v>30</v>
      </c>
      <c r="M7" s="8"/>
      <c r="N7" s="8"/>
      <c r="O7" s="8"/>
      <c r="V7" s="111"/>
      <c r="W7" s="111"/>
    </row>
    <row r="8" spans="10:23" ht="13.5" customHeight="1">
      <c r="J8" s="4" t="s">
        <v>8</v>
      </c>
      <c r="K8" s="4"/>
      <c r="L8" s="8">
        <v>18</v>
      </c>
      <c r="M8" s="8"/>
      <c r="N8" s="8"/>
      <c r="O8" s="8"/>
      <c r="V8" s="111"/>
      <c r="W8" s="111"/>
    </row>
    <row r="9" spans="10:23" ht="13.5" customHeight="1">
      <c r="J9" s="4" t="s">
        <v>9</v>
      </c>
      <c r="K9" s="4"/>
      <c r="L9" s="8">
        <f>L6/9.7</f>
        <v>17.52577319587629</v>
      </c>
      <c r="M9" s="8"/>
      <c r="N9" s="8"/>
      <c r="O9" s="8"/>
      <c r="V9" s="111"/>
      <c r="W9" s="111"/>
    </row>
    <row r="10" ht="13.5" customHeight="1"/>
    <row r="11" spans="1:256" s="47" customFormat="1" ht="13.5" customHeight="1">
      <c r="A11" s="43" t="s">
        <v>37</v>
      </c>
      <c r="B11" s="43"/>
      <c r="C11" s="43"/>
      <c r="D11" s="43"/>
      <c r="E11" s="43"/>
      <c r="F11" s="43"/>
      <c r="G11" s="43"/>
      <c r="H11" s="43"/>
      <c r="I11" s="44"/>
      <c r="J11" s="4" t="s">
        <v>38</v>
      </c>
      <c r="K11" s="4" t="s">
        <v>39</v>
      </c>
      <c r="L11" s="4" t="s">
        <v>40</v>
      </c>
      <c r="M11" s="4" t="s">
        <v>41</v>
      </c>
      <c r="N11" s="4" t="s">
        <v>42</v>
      </c>
      <c r="O11" s="45" t="s">
        <v>43</v>
      </c>
      <c r="P11" s="45"/>
      <c r="Q11" s="45"/>
      <c r="R11" s="4" t="s">
        <v>44</v>
      </c>
      <c r="S11" s="4"/>
      <c r="T11" s="4"/>
      <c r="U11" s="4"/>
      <c r="V11" s="46" t="s">
        <v>45</v>
      </c>
      <c r="W11" s="46"/>
      <c r="X11" s="47" t="s">
        <v>46</v>
      </c>
      <c r="EL11" s="45" t="s">
        <v>47</v>
      </c>
      <c r="EM11" s="48" t="s">
        <v>48</v>
      </c>
      <c r="EN11" s="49" t="s">
        <v>49</v>
      </c>
      <c r="EO11" s="48" t="s">
        <v>50</v>
      </c>
      <c r="EP11" s="48" t="s">
        <v>51</v>
      </c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s="55" customFormat="1" ht="13.5" customHeight="1">
      <c r="A12" s="50" t="s">
        <v>52</v>
      </c>
      <c r="B12" s="51" t="s">
        <v>53</v>
      </c>
      <c r="C12" s="51" t="s">
        <v>47</v>
      </c>
      <c r="D12" s="52" t="s">
        <v>54</v>
      </c>
      <c r="E12" s="52" t="s">
        <v>55</v>
      </c>
      <c r="F12" s="52"/>
      <c r="G12" s="53" t="s">
        <v>56</v>
      </c>
      <c r="H12" s="53"/>
      <c r="I12" s="54"/>
      <c r="J12" s="4"/>
      <c r="K12" s="4"/>
      <c r="L12" s="4"/>
      <c r="M12" s="4"/>
      <c r="N12" s="4"/>
      <c r="O12" s="45" t="s">
        <v>57</v>
      </c>
      <c r="P12" s="45" t="s">
        <v>58</v>
      </c>
      <c r="Q12" s="45" t="s">
        <v>59</v>
      </c>
      <c r="R12" s="45" t="s">
        <v>58</v>
      </c>
      <c r="S12" s="45"/>
      <c r="T12" s="45" t="s">
        <v>60</v>
      </c>
      <c r="U12" s="45"/>
      <c r="V12" s="46"/>
      <c r="W12" s="46"/>
      <c r="X12" s="55" t="s">
        <v>61</v>
      </c>
      <c r="CE12" s="55" t="s">
        <v>62</v>
      </c>
      <c r="EL12" s="45"/>
      <c r="EM12" s="45"/>
      <c r="EN12" s="49"/>
      <c r="EO12" s="48"/>
      <c r="EP12" s="48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146" ht="13.5" customHeight="1">
      <c r="A13" s="50"/>
      <c r="B13" s="51"/>
      <c r="C13" s="51"/>
      <c r="D13" s="52"/>
      <c r="E13" s="52"/>
      <c r="F13" s="52"/>
      <c r="G13" s="53"/>
      <c r="H13" s="53"/>
      <c r="I13" s="54"/>
      <c r="J13" s="4"/>
      <c r="K13" s="4"/>
      <c r="L13" s="4"/>
      <c r="M13" s="4"/>
      <c r="N13" s="4"/>
      <c r="O13" s="45"/>
      <c r="P13" s="45"/>
      <c r="Q13" s="45"/>
      <c r="R13" s="45"/>
      <c r="S13" s="45"/>
      <c r="T13" s="45"/>
      <c r="U13" s="45"/>
      <c r="V13" s="46"/>
      <c r="W13" s="46"/>
      <c r="X13" s="56" t="s">
        <v>63</v>
      </c>
      <c r="Y13" s="55" t="s">
        <v>64</v>
      </c>
      <c r="Z13" s="55"/>
      <c r="AA13" s="55"/>
      <c r="AB13" s="55"/>
      <c r="AC13" s="55"/>
      <c r="AD13" s="55"/>
      <c r="AE13" s="55"/>
      <c r="AF13" s="55"/>
      <c r="AG13" s="55"/>
      <c r="AH13" s="55" t="s">
        <v>65</v>
      </c>
      <c r="AI13" s="55"/>
      <c r="AJ13" s="55"/>
      <c r="AK13" s="55"/>
      <c r="AL13" s="55"/>
      <c r="AM13" s="55"/>
      <c r="AN13" s="55"/>
      <c r="AO13" s="55" t="s">
        <v>66</v>
      </c>
      <c r="AP13" s="55"/>
      <c r="AQ13" s="55"/>
      <c r="AR13" s="55"/>
      <c r="AS13" s="55"/>
      <c r="AT13" s="55"/>
      <c r="AU13" s="55"/>
      <c r="AV13" s="55"/>
      <c r="AW13" s="55"/>
      <c r="AX13" s="55"/>
      <c r="AY13" s="55" t="s">
        <v>67</v>
      </c>
      <c r="AZ13" s="55"/>
      <c r="BA13" s="55"/>
      <c r="BB13" s="55"/>
      <c r="BC13" s="55"/>
      <c r="BD13" s="55" t="s">
        <v>68</v>
      </c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 t="s">
        <v>69</v>
      </c>
      <c r="CD13" s="57" t="s">
        <v>70</v>
      </c>
      <c r="CE13" s="56" t="s">
        <v>71</v>
      </c>
      <c r="CF13" s="55" t="s">
        <v>64</v>
      </c>
      <c r="CG13" s="55"/>
      <c r="CH13" s="55"/>
      <c r="CI13" s="55"/>
      <c r="CJ13" s="55"/>
      <c r="CK13" s="55"/>
      <c r="CL13" s="55"/>
      <c r="CM13" s="55"/>
      <c r="CN13" s="55"/>
      <c r="CO13" s="55" t="s">
        <v>65</v>
      </c>
      <c r="CP13" s="55"/>
      <c r="CQ13" s="55"/>
      <c r="CR13" s="55"/>
      <c r="CS13" s="55"/>
      <c r="CT13" s="55"/>
      <c r="CU13" s="55"/>
      <c r="CV13" s="55" t="s">
        <v>66</v>
      </c>
      <c r="CW13" s="55"/>
      <c r="CX13" s="55"/>
      <c r="CY13" s="55"/>
      <c r="CZ13" s="55"/>
      <c r="DA13" s="55"/>
      <c r="DB13" s="55"/>
      <c r="DC13" s="55"/>
      <c r="DD13" s="55"/>
      <c r="DE13" s="55"/>
      <c r="DF13" s="55" t="s">
        <v>67</v>
      </c>
      <c r="DG13" s="55"/>
      <c r="DH13" s="55"/>
      <c r="DI13" s="55"/>
      <c r="DJ13" s="55"/>
      <c r="DK13" s="55" t="s">
        <v>68</v>
      </c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 t="s">
        <v>69</v>
      </c>
      <c r="EK13" s="57" t="s">
        <v>72</v>
      </c>
      <c r="EL13" s="45"/>
      <c r="EM13" s="45"/>
      <c r="EN13" s="49"/>
      <c r="EO13" s="48"/>
      <c r="EP13" s="48"/>
    </row>
    <row r="14" spans="1:146" ht="13.5" customHeight="1">
      <c r="A14" s="50"/>
      <c r="B14" s="51"/>
      <c r="C14" s="51"/>
      <c r="D14" s="52"/>
      <c r="E14" s="52" t="s">
        <v>73</v>
      </c>
      <c r="F14" s="52" t="s">
        <v>74</v>
      </c>
      <c r="G14" s="53" t="s">
        <v>73</v>
      </c>
      <c r="H14" s="53" t="s">
        <v>74</v>
      </c>
      <c r="I14" s="54"/>
      <c r="J14" s="4"/>
      <c r="K14" s="4"/>
      <c r="L14" s="4"/>
      <c r="M14" s="4"/>
      <c r="N14" s="4"/>
      <c r="O14" s="45"/>
      <c r="P14" s="45"/>
      <c r="Q14" s="45"/>
      <c r="R14" s="45" t="s">
        <v>73</v>
      </c>
      <c r="S14" s="45" t="s">
        <v>74</v>
      </c>
      <c r="T14" s="45" t="s">
        <v>73</v>
      </c>
      <c r="U14" s="45" t="s">
        <v>74</v>
      </c>
      <c r="V14" s="58" t="s">
        <v>63</v>
      </c>
      <c r="W14" s="58" t="s">
        <v>71</v>
      </c>
      <c r="X14" s="56"/>
      <c r="Y14" s="55" t="s">
        <v>75</v>
      </c>
      <c r="Z14" s="55" t="s">
        <v>76</v>
      </c>
      <c r="AA14" s="55" t="s">
        <v>77</v>
      </c>
      <c r="AB14" s="55" t="s">
        <v>78</v>
      </c>
      <c r="AC14" s="55" t="s">
        <v>79</v>
      </c>
      <c r="AD14" s="56" t="s">
        <v>80</v>
      </c>
      <c r="AE14" s="55" t="s">
        <v>81</v>
      </c>
      <c r="AF14" s="55" t="s">
        <v>82</v>
      </c>
      <c r="AG14" s="55" t="s">
        <v>83</v>
      </c>
      <c r="AH14" s="59" t="s">
        <v>84</v>
      </c>
      <c r="AI14" s="55" t="s">
        <v>85</v>
      </c>
      <c r="AJ14" s="55" t="s">
        <v>86</v>
      </c>
      <c r="AK14" s="55" t="s">
        <v>87</v>
      </c>
      <c r="AL14" s="55" t="s">
        <v>88</v>
      </c>
      <c r="AM14" s="55" t="s">
        <v>89</v>
      </c>
      <c r="AN14" s="55" t="s">
        <v>83</v>
      </c>
      <c r="AO14" s="59" t="s">
        <v>84</v>
      </c>
      <c r="AP14" s="55" t="s">
        <v>90</v>
      </c>
      <c r="AQ14" s="55" t="s">
        <v>91</v>
      </c>
      <c r="AR14" s="55" t="s">
        <v>92</v>
      </c>
      <c r="AS14" s="55" t="s">
        <v>93</v>
      </c>
      <c r="AT14" s="55" t="s">
        <v>94</v>
      </c>
      <c r="AU14" s="55" t="s">
        <v>95</v>
      </c>
      <c r="AV14" s="55"/>
      <c r="AW14" s="55"/>
      <c r="AX14" s="55" t="s">
        <v>83</v>
      </c>
      <c r="AY14" s="55" t="s">
        <v>96</v>
      </c>
      <c r="AZ14" s="55" t="s">
        <v>97</v>
      </c>
      <c r="BA14" s="47" t="s">
        <v>98</v>
      </c>
      <c r="BB14" s="47" t="s">
        <v>99</v>
      </c>
      <c r="BC14" s="55" t="s">
        <v>83</v>
      </c>
      <c r="BD14" s="55" t="s">
        <v>100</v>
      </c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 t="s">
        <v>101</v>
      </c>
      <c r="BU14" s="55"/>
      <c r="BV14" s="55"/>
      <c r="BW14" s="55"/>
      <c r="BX14" s="55"/>
      <c r="BY14" s="55"/>
      <c r="BZ14" s="55"/>
      <c r="CA14" s="55"/>
      <c r="CB14" s="55"/>
      <c r="CC14" s="55"/>
      <c r="CD14" s="57"/>
      <c r="CE14" s="56"/>
      <c r="CF14" s="55" t="s">
        <v>75</v>
      </c>
      <c r="CG14" s="55" t="s">
        <v>76</v>
      </c>
      <c r="CH14" s="55" t="s">
        <v>77</v>
      </c>
      <c r="CI14" s="55" t="s">
        <v>78</v>
      </c>
      <c r="CJ14" s="55" t="s">
        <v>79</v>
      </c>
      <c r="CK14" s="56" t="s">
        <v>80</v>
      </c>
      <c r="CL14" s="55" t="s">
        <v>81</v>
      </c>
      <c r="CM14" s="55" t="s">
        <v>82</v>
      </c>
      <c r="CN14" s="55" t="s">
        <v>83</v>
      </c>
      <c r="CO14" s="59" t="s">
        <v>84</v>
      </c>
      <c r="CP14" s="55" t="s">
        <v>85</v>
      </c>
      <c r="CQ14" s="55" t="s">
        <v>86</v>
      </c>
      <c r="CR14" s="55" t="s">
        <v>87</v>
      </c>
      <c r="CS14" s="55" t="s">
        <v>88</v>
      </c>
      <c r="CT14" s="55" t="s">
        <v>89</v>
      </c>
      <c r="CU14" s="55" t="s">
        <v>83</v>
      </c>
      <c r="CV14" s="59" t="s">
        <v>84</v>
      </c>
      <c r="CW14" s="55" t="s">
        <v>90</v>
      </c>
      <c r="CX14" s="55" t="s">
        <v>91</v>
      </c>
      <c r="CY14" s="55" t="s">
        <v>92</v>
      </c>
      <c r="CZ14" s="55" t="s">
        <v>93</v>
      </c>
      <c r="DA14" s="55" t="s">
        <v>94</v>
      </c>
      <c r="DB14" s="55" t="s">
        <v>95</v>
      </c>
      <c r="DC14" s="55"/>
      <c r="DD14" s="55"/>
      <c r="DE14" s="55" t="s">
        <v>83</v>
      </c>
      <c r="DF14" s="55" t="s">
        <v>96</v>
      </c>
      <c r="DG14" s="55" t="s">
        <v>97</v>
      </c>
      <c r="DH14" s="47" t="s">
        <v>98</v>
      </c>
      <c r="DI14" s="47" t="s">
        <v>99</v>
      </c>
      <c r="DJ14" s="55" t="s">
        <v>83</v>
      </c>
      <c r="DK14" s="55" t="s">
        <v>100</v>
      </c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 t="s">
        <v>101</v>
      </c>
      <c r="EB14" s="55"/>
      <c r="EC14" s="55"/>
      <c r="ED14" s="55"/>
      <c r="EE14" s="55"/>
      <c r="EF14" s="55"/>
      <c r="EG14" s="55"/>
      <c r="EH14" s="55"/>
      <c r="EI14" s="55"/>
      <c r="EJ14" s="55"/>
      <c r="EK14" s="57"/>
      <c r="EL14" s="45"/>
      <c r="EM14" s="45"/>
      <c r="EN14" s="49"/>
      <c r="EO14" s="48"/>
      <c r="EP14" s="48"/>
    </row>
    <row r="15" spans="1:146" ht="13.5" customHeight="1">
      <c r="A15" s="50"/>
      <c r="B15" s="51"/>
      <c r="C15" s="51"/>
      <c r="D15" s="52"/>
      <c r="E15" s="52"/>
      <c r="F15" s="52"/>
      <c r="G15" s="53"/>
      <c r="H15" s="53"/>
      <c r="I15" s="54"/>
      <c r="J15" s="4"/>
      <c r="K15" s="4"/>
      <c r="L15" s="4"/>
      <c r="M15" s="4"/>
      <c r="N15" s="4"/>
      <c r="O15" s="45"/>
      <c r="P15" s="45"/>
      <c r="Q15" s="45"/>
      <c r="R15" s="45"/>
      <c r="S15" s="45"/>
      <c r="T15" s="45"/>
      <c r="U15" s="45"/>
      <c r="V15" s="58"/>
      <c r="W15" s="58"/>
      <c r="X15" s="56"/>
      <c r="Y15" s="55"/>
      <c r="Z15" s="55"/>
      <c r="AA15" s="55"/>
      <c r="AB15" s="55"/>
      <c r="AC15" s="55"/>
      <c r="AD15" s="56"/>
      <c r="AE15" s="55"/>
      <c r="AF15" s="55"/>
      <c r="AG15" s="55"/>
      <c r="AH15" s="59"/>
      <c r="AI15" s="55"/>
      <c r="AJ15" s="55"/>
      <c r="AK15" s="55"/>
      <c r="AL15" s="55"/>
      <c r="AM15" s="55"/>
      <c r="AN15" s="55"/>
      <c r="AO15" s="59"/>
      <c r="AP15" s="55"/>
      <c r="AQ15" s="55"/>
      <c r="AR15" s="55"/>
      <c r="AS15" s="55"/>
      <c r="AT15" s="55"/>
      <c r="AU15" s="55" t="s">
        <v>102</v>
      </c>
      <c r="AV15" s="55" t="s">
        <v>103</v>
      </c>
      <c r="AW15" s="55" t="s">
        <v>104</v>
      </c>
      <c r="AX15" s="55"/>
      <c r="AY15" s="55"/>
      <c r="AZ15" s="55"/>
      <c r="BA15" s="47"/>
      <c r="BB15" s="47"/>
      <c r="BC15" s="55"/>
      <c r="BD15" s="60" t="s">
        <v>105</v>
      </c>
      <c r="BE15" s="60" t="s">
        <v>106</v>
      </c>
      <c r="BF15" s="60" t="s">
        <v>107</v>
      </c>
      <c r="BG15" s="60" t="s">
        <v>108</v>
      </c>
      <c r="BH15" s="60" t="s">
        <v>109</v>
      </c>
      <c r="BI15" s="60" t="s">
        <v>110</v>
      </c>
      <c r="BJ15" s="60" t="s">
        <v>111</v>
      </c>
      <c r="BK15" s="60" t="s">
        <v>112</v>
      </c>
      <c r="BL15" s="60" t="s">
        <v>100</v>
      </c>
      <c r="BM15" s="60" t="s">
        <v>113</v>
      </c>
      <c r="BN15" s="47" t="s">
        <v>114</v>
      </c>
      <c r="BO15" s="47" t="s">
        <v>115</v>
      </c>
      <c r="BP15" s="47" t="s">
        <v>116</v>
      </c>
      <c r="BQ15" s="47" t="s">
        <v>117</v>
      </c>
      <c r="BR15" s="47" t="s">
        <v>118</v>
      </c>
      <c r="BS15" s="47" t="s">
        <v>83</v>
      </c>
      <c r="BT15" s="47" t="s">
        <v>105</v>
      </c>
      <c r="BU15" s="47" t="s">
        <v>106</v>
      </c>
      <c r="BV15" s="47" t="s">
        <v>107</v>
      </c>
      <c r="BW15" s="47" t="s">
        <v>108</v>
      </c>
      <c r="BX15" s="47" t="s">
        <v>109</v>
      </c>
      <c r="BY15" s="47" t="s">
        <v>110</v>
      </c>
      <c r="BZ15" s="47" t="s">
        <v>111</v>
      </c>
      <c r="CA15" s="47" t="s">
        <v>112</v>
      </c>
      <c r="CB15" s="47" t="s">
        <v>83</v>
      </c>
      <c r="CC15" s="55"/>
      <c r="CD15" s="57"/>
      <c r="CE15" s="56"/>
      <c r="CF15" s="55"/>
      <c r="CG15" s="55"/>
      <c r="CH15" s="55"/>
      <c r="CI15" s="55"/>
      <c r="CJ15" s="55"/>
      <c r="CK15" s="56"/>
      <c r="CL15" s="55"/>
      <c r="CM15" s="55"/>
      <c r="CN15" s="55"/>
      <c r="CO15" s="59"/>
      <c r="CP15" s="55"/>
      <c r="CQ15" s="55"/>
      <c r="CR15" s="55"/>
      <c r="CS15" s="55"/>
      <c r="CT15" s="55"/>
      <c r="CU15" s="55"/>
      <c r="CV15" s="59"/>
      <c r="CW15" s="55"/>
      <c r="CX15" s="55"/>
      <c r="CY15" s="55"/>
      <c r="CZ15" s="55"/>
      <c r="DA15" s="55"/>
      <c r="DB15" s="55" t="s">
        <v>102</v>
      </c>
      <c r="DC15" s="55" t="s">
        <v>103</v>
      </c>
      <c r="DD15" s="55" t="s">
        <v>104</v>
      </c>
      <c r="DE15" s="55"/>
      <c r="DF15" s="55"/>
      <c r="DG15" s="55"/>
      <c r="DH15" s="47"/>
      <c r="DI15" s="47"/>
      <c r="DJ15" s="55"/>
      <c r="DK15" s="60" t="s">
        <v>105</v>
      </c>
      <c r="DL15" s="60" t="s">
        <v>106</v>
      </c>
      <c r="DM15" s="60" t="s">
        <v>107</v>
      </c>
      <c r="DN15" s="60" t="s">
        <v>108</v>
      </c>
      <c r="DO15" s="60" t="s">
        <v>109</v>
      </c>
      <c r="DP15" s="60" t="s">
        <v>110</v>
      </c>
      <c r="DQ15" s="60" t="s">
        <v>111</v>
      </c>
      <c r="DR15" s="60" t="s">
        <v>112</v>
      </c>
      <c r="DS15" s="60" t="s">
        <v>100</v>
      </c>
      <c r="DT15" s="60" t="s">
        <v>113</v>
      </c>
      <c r="DU15" s="47" t="s">
        <v>114</v>
      </c>
      <c r="DV15" s="47" t="s">
        <v>115</v>
      </c>
      <c r="DW15" s="47" t="s">
        <v>116</v>
      </c>
      <c r="DX15" s="47" t="s">
        <v>117</v>
      </c>
      <c r="DY15" s="47" t="s">
        <v>118</v>
      </c>
      <c r="DZ15" s="47" t="s">
        <v>83</v>
      </c>
      <c r="EA15" s="47" t="s">
        <v>105</v>
      </c>
      <c r="EB15" s="47" t="s">
        <v>106</v>
      </c>
      <c r="EC15" s="47" t="s">
        <v>107</v>
      </c>
      <c r="ED15" s="47" t="s">
        <v>108</v>
      </c>
      <c r="EE15" s="47" t="s">
        <v>109</v>
      </c>
      <c r="EF15" s="47" t="s">
        <v>110</v>
      </c>
      <c r="EG15" s="47" t="s">
        <v>111</v>
      </c>
      <c r="EH15" s="47" t="s">
        <v>112</v>
      </c>
      <c r="EI15" s="47" t="s">
        <v>83</v>
      </c>
      <c r="EJ15" s="55"/>
      <c r="EK15" s="57"/>
      <c r="EL15" s="45"/>
      <c r="EM15" s="45"/>
      <c r="EN15" s="49"/>
      <c r="EO15" s="48"/>
      <c r="EP15" s="48"/>
    </row>
    <row r="16" spans="1:146" ht="13.5" customHeight="1">
      <c r="A16" s="61">
        <v>1</v>
      </c>
      <c r="B16" s="62">
        <v>17.5</v>
      </c>
      <c r="C16" s="63">
        <v>29.15</v>
      </c>
      <c r="D16" s="64">
        <v>3.8</v>
      </c>
      <c r="E16" s="64">
        <v>1.6</v>
      </c>
      <c r="F16" s="64">
        <v>1.4</v>
      </c>
      <c r="G16" s="65" t="s">
        <v>119</v>
      </c>
      <c r="H16" s="65" t="s">
        <v>107</v>
      </c>
      <c r="I16" s="66"/>
      <c r="J16" s="67">
        <v>1</v>
      </c>
      <c r="K16" s="5" t="s">
        <v>273</v>
      </c>
      <c r="L16" s="5" t="s">
        <v>268</v>
      </c>
      <c r="M16" s="5" t="s">
        <v>124</v>
      </c>
      <c r="N16" s="5" t="s">
        <v>146</v>
      </c>
      <c r="O16" s="68">
        <f>D16</f>
        <v>3.8</v>
      </c>
      <c r="P16" s="68">
        <f>D16</f>
        <v>3.8</v>
      </c>
      <c r="Q16" s="68">
        <f>D16</f>
        <v>3.8</v>
      </c>
      <c r="R16" s="68">
        <f>IF(V16&gt;3.75,3.75,V16)</f>
        <v>1.5</v>
      </c>
      <c r="S16" s="68">
        <f>IF(W16&gt;3.75,3.75,W16)</f>
        <v>1.06</v>
      </c>
      <c r="T16" s="70" t="str">
        <f>G16</f>
        <v>TS</v>
      </c>
      <c r="U16" s="70" t="str">
        <f>H16</f>
        <v>S</v>
      </c>
      <c r="V16" s="58">
        <f>ROUND(E16*CD16,2)</f>
        <v>1.5</v>
      </c>
      <c r="W16" s="58">
        <f>ROUND(F16*EK16,2)</f>
        <v>1.06</v>
      </c>
      <c r="X16" s="56" t="str">
        <f>IF(G16="","",G16)</f>
        <v>TS</v>
      </c>
      <c r="Y16" s="47">
        <f>IF(LEN(X16)-LEN(SUBSTITUTE(X16,"b",))=0,0,1.05)</f>
        <v>0</v>
      </c>
      <c r="Z16" s="47">
        <f>IF(LEN(X16)-LEN(SUBSTITUTE(X16,"f",))=0,0,1.1)</f>
        <v>0</v>
      </c>
      <c r="AA16" s="47">
        <f>IF(LEN(X16)-LEN(SUBSTITUTE(X16,"H",))=0,0,0)</f>
        <v>0</v>
      </c>
      <c r="AB16" s="47">
        <f>IF(LEN(X16)-LEN(SUBSTITUTE(X16,"dF",))=0,0,0.36)</f>
        <v>0</v>
      </c>
      <c r="AC16" s="47">
        <f>IF(LEN(X16)-LEN(SUBSTITUTE(X16,"tF",))=0,0,0.53)</f>
        <v>0</v>
      </c>
      <c r="AD16" s="56">
        <f>IF(AB16+AC16=0,1,0)</f>
        <v>1</v>
      </c>
      <c r="AE16" s="47">
        <f>IF(LEN(X16)-LEN(SUBSTITUTE(X16,"F",))=0,0,0.19*AD16)</f>
        <v>0</v>
      </c>
      <c r="AF16" s="47">
        <f>(LEN(X16)-LEN(SUBSTITUTE(X16,"l",)))*1.09</f>
        <v>0</v>
      </c>
      <c r="AG16" s="47">
        <f>SUM(Y16:AC16,AE16,AF16)</f>
        <v>0</v>
      </c>
      <c r="AH16" s="71">
        <f>IF(LEN(X16)-LEN(SUBSTITUTE(X16,"o",))&gt;0,0,1)</f>
        <v>1</v>
      </c>
      <c r="AI16" s="47">
        <f>IF(LEN(X16)-LEN(SUBSTITUTE(X16,"3",))=0,0,1.05)</f>
        <v>0</v>
      </c>
      <c r="AJ16" s="47">
        <f>IF(LEN(X16)-LEN(SUBSTITUTE(X16,"5",))=0,0,1.2)</f>
        <v>0</v>
      </c>
      <c r="AK16" s="47">
        <f>IF(LEN(X16)-LEN(SUBSTITUTE(X16,"7",))=0,0,1.28)</f>
        <v>0</v>
      </c>
      <c r="AL16" s="47">
        <f>IF(LEN(X16)-LEN(SUBSTITUTE(X16,"9",))=0,0,1.37)</f>
        <v>0</v>
      </c>
      <c r="AM16" s="47">
        <f>IF(LEN(X16)-LEN(SUBSTITUTE(X16,"10",))=0,0,1.45)</f>
        <v>0</v>
      </c>
      <c r="AN16" s="47">
        <f>SUM(AI16:AM16)*AH16</f>
        <v>0</v>
      </c>
      <c r="AO16" s="71">
        <f>IF(LEN(X16)-LEN(SUBSTITUTE(X16,"o",))&gt;0,1,0)</f>
        <v>0</v>
      </c>
      <c r="AP16" s="47">
        <f>IF(LEN(X16)-LEN(SUBSTITUTE(X16,"3o",))=0,0,1.07)</f>
        <v>0</v>
      </c>
      <c r="AQ16" s="47">
        <f>IF(LEN(X16)-LEN(SUBSTITUTE(X16,"5o",))=0,0,1.16)</f>
        <v>0</v>
      </c>
      <c r="AR16" s="47">
        <f>IF(LEN(X16)-LEN(SUBSTITUTE(X16,"7o",))=0,0,1.24)</f>
        <v>0</v>
      </c>
      <c r="AS16" s="47">
        <f>IF(LEN(X16)-LEN(SUBSTITUTE(X16,"9o",))=0,0,1.33)</f>
        <v>0</v>
      </c>
      <c r="AT16" s="47">
        <f>IF(LEN(X16)-LEN(SUBSTITUTE(X16,"10o",))=0,0,1.41)</f>
        <v>0</v>
      </c>
      <c r="AU16" s="47">
        <f>IF(LEN(X16)-LEN(SUBSTITUTE(X16,"A",))=0,0,0)</f>
        <v>0</v>
      </c>
      <c r="AV16" s="47">
        <f>IF(LEN(X16)-LEN(SUBSTITUTE(X16,"B",))=0,0,0.04)</f>
        <v>0</v>
      </c>
      <c r="AW16" s="47">
        <f>IF(LEN(X16)-LEN(SUBSTITUTE(X16,"C",))=0,0,0.08)</f>
        <v>0</v>
      </c>
      <c r="AX16" s="47">
        <f>SUM(AP16:AW16)*AO16</f>
        <v>0</v>
      </c>
      <c r="AY16" s="47">
        <f>IF(LEN(X16)-LEN(SUBSTITUTE(X16,"p",))&lt;2,0,(LEN(X16)-LEN(SUBSTITUTE(X16,"p",))-1)*0.03)</f>
        <v>0</v>
      </c>
      <c r="AZ16" s="47">
        <f>IF(LEN(X16)-LEN(SUBSTITUTE(X16,"g",))=0,0,0.03)</f>
        <v>0</v>
      </c>
      <c r="BA16" s="47">
        <f>IF(LEN(X16)-LEN(SUBSTITUTE(X16,"G",))=0,0,0.08)</f>
        <v>0</v>
      </c>
      <c r="BB16" s="47">
        <f>(LEN(X16)-LEN(SUBSTITUTE(X16,"-",)))*0.09</f>
        <v>0</v>
      </c>
      <c r="BC16" s="47">
        <f>SUM(AY16:BB16)</f>
        <v>0</v>
      </c>
      <c r="BD16" s="60">
        <f>LEN(X16)-LEN(SUBSTITUTE(X16,"T",))</f>
        <v>1</v>
      </c>
      <c r="BE16" s="60">
        <f>LEN(X16)-LEN(SUBSTITUTE(X16,"Z",))</f>
        <v>0</v>
      </c>
      <c r="BF16" s="60">
        <f>LEN(X16)-LEN(SUBSTITUTE(X16,"S",))</f>
        <v>1</v>
      </c>
      <c r="BG16" s="60">
        <f>LEN(X16)-LEN(SUBSTITUTE(X16,"Y",))</f>
        <v>0</v>
      </c>
      <c r="BH16" s="60">
        <f>LEN(X16)-LEN(SUBSTITUTE(X16,"X",))</f>
        <v>0</v>
      </c>
      <c r="BI16" s="60">
        <f>LEN(X16)-LEN(SUBSTITUTE(X16,"M",))</f>
        <v>0</v>
      </c>
      <c r="BJ16" s="60">
        <f>LEN(X16)-LEN(SUBSTITUTE(X16,"K",))</f>
        <v>0</v>
      </c>
      <c r="BK16" s="60">
        <f>LEN(X16)-LEN(SUBSTITUTE(X16,"D",))</f>
        <v>0</v>
      </c>
      <c r="BL16" s="60">
        <f>SUM(BD16:BK16)</f>
        <v>2</v>
      </c>
      <c r="BM16" s="60">
        <f>IF(BL16=0,0,1)</f>
        <v>1</v>
      </c>
      <c r="BN16" s="47">
        <f>IF(BL16=1,0.6,0)</f>
        <v>0</v>
      </c>
      <c r="BO16" s="47">
        <f>IF(BL16=2,0.81,0)</f>
        <v>0.81</v>
      </c>
      <c r="BP16" s="47">
        <f>IF(BL16=3,1.01,0)</f>
        <v>0</v>
      </c>
      <c r="BQ16" s="47">
        <f>IF(BL16=4,1.15,0)</f>
        <v>0</v>
      </c>
      <c r="BR16" s="47">
        <f>IF(BL16=5,1.25,0)</f>
        <v>0</v>
      </c>
      <c r="BS16" s="47">
        <f>SUM(BN16:BR16)*BM16</f>
        <v>0.81</v>
      </c>
      <c r="BT16" s="47">
        <f>(LEN(X16)-LEN(SUBSTITUTE(X16,"T",)))*-0.03</f>
        <v>-0.03</v>
      </c>
      <c r="BU16" s="47">
        <f>(LEN(X16)-LEN(SUBSTITUTE(X16,"Z",)))*0</f>
        <v>0</v>
      </c>
      <c r="BV16" s="47">
        <f>(LEN(X16)-LEN(SUBSTITUTE(X16,"S",)))*0.01</f>
        <v>0.01</v>
      </c>
      <c r="BW16" s="47">
        <f>(LEN(X16)-LEN(SUBSTITUTE(X16,"Y",)))*0.01</f>
        <v>0</v>
      </c>
      <c r="BX16" s="47">
        <f>(LEN(X16)-LEN(SUBSTITUTE(X16,"X",)))*0.01</f>
        <v>0</v>
      </c>
      <c r="BY16" s="47">
        <f>(LEN(X16)-LEN(SUBSTITUTE(X16,"M",)))*0.01</f>
        <v>0</v>
      </c>
      <c r="BZ16" s="47">
        <f>(LEN(X16)-LEN(SUBSTITUTE(X16,"K",)))*0.02</f>
        <v>0</v>
      </c>
      <c r="CA16" s="47">
        <f>(LEN(X16)-LEN(SUBSTITUTE(X16,"D",)))*0.02</f>
        <v>0</v>
      </c>
      <c r="CB16" s="47">
        <f>SUM(BT16:CA16)</f>
        <v>-0.019999999999999997</v>
      </c>
      <c r="CC16" s="47">
        <f>IF(A16=1,0.15,0)</f>
        <v>0.15</v>
      </c>
      <c r="CD16" s="47">
        <f>SUM(AG16,AN16,AX16,BC16,BS16,CB16,CC16)</f>
        <v>0.9400000000000001</v>
      </c>
      <c r="CE16" s="56" t="str">
        <f>IF(H16="","",H16)</f>
        <v>S</v>
      </c>
      <c r="CF16" s="47">
        <f>IF(LEN(CE16)-LEN(SUBSTITUTE(CE16,"b",))=0,0,1.05)</f>
        <v>0</v>
      </c>
      <c r="CG16" s="47">
        <f>IF(LEN(CE16)-LEN(SUBSTITUTE(CE16,"f",))=0,0,1.1)</f>
        <v>0</v>
      </c>
      <c r="CH16" s="47">
        <f>IF(LEN(CE16)-LEN(SUBSTITUTE(CE16,"H",))=0,0,0)</f>
        <v>0</v>
      </c>
      <c r="CI16" s="47">
        <f>IF(LEN(CE16)-LEN(SUBSTITUTE(CE16,"dF",))=0,0,0.36)</f>
        <v>0</v>
      </c>
      <c r="CJ16" s="47">
        <f>IF(LEN(CE16)-LEN(SUBSTITUTE(CE16,"tF",))=0,0,0.53)</f>
        <v>0</v>
      </c>
      <c r="CK16" s="56">
        <f>IF(CI16+CJ16=0,1,0)</f>
        <v>1</v>
      </c>
      <c r="CL16" s="47">
        <f>IF(LEN(CE16)-LEN(SUBSTITUTE(CE16,"F",))=0,0,0.19*CK16)</f>
        <v>0</v>
      </c>
      <c r="CM16" s="47">
        <f>(LEN(CE16)-LEN(SUBSTITUTE(CE16,"l",)))*1.09</f>
        <v>0</v>
      </c>
      <c r="CN16" s="47">
        <f>SUM(CF16:CJ16,CL16,CM16)</f>
        <v>0</v>
      </c>
      <c r="CO16" s="71">
        <f>IF(LEN(CE16)-LEN(SUBSTITUTE(CE16,"o",))&gt;0,0,1)</f>
        <v>1</v>
      </c>
      <c r="CP16" s="47">
        <f>IF(LEN(CE16)-LEN(SUBSTITUTE(CE16,"3",))=0,0,1.05)</f>
        <v>0</v>
      </c>
      <c r="CQ16" s="47">
        <f>IF(LEN(CE16)-LEN(SUBSTITUTE(CE16,"5",))=0,0,1.2)</f>
        <v>0</v>
      </c>
      <c r="CR16" s="47">
        <f>IF(LEN(CE16)-LEN(SUBSTITUTE(CE16,"7",))=0,0,1.28)</f>
        <v>0</v>
      </c>
      <c r="CS16" s="47">
        <f>IF(LEN(CE16)-LEN(SUBSTITUTE(CE16,"9",))=0,0,1.37)</f>
        <v>0</v>
      </c>
      <c r="CT16" s="47">
        <f>IF(LEN(CE16)-LEN(SUBSTITUTE(CE16,"10",))=0,0,1.45)</f>
        <v>0</v>
      </c>
      <c r="CU16" s="47">
        <f>SUM(CP16:CT16)*CO16</f>
        <v>0</v>
      </c>
      <c r="CV16" s="71">
        <f>IF(LEN(CE16)-LEN(SUBSTITUTE(CE16,"o",))&gt;0,1,0)</f>
        <v>0</v>
      </c>
      <c r="CW16" s="47">
        <f>IF(LEN(CE16)-LEN(SUBSTITUTE(CE16,"3o",))=0,0,1.07)</f>
        <v>0</v>
      </c>
      <c r="CX16" s="47">
        <f>IF(LEN(CE16)-LEN(SUBSTITUTE(CE16,"5o",))=0,0,1.16)</f>
        <v>0</v>
      </c>
      <c r="CY16" s="47">
        <f>IF(LEN(CE16)-LEN(SUBSTITUTE(CE16,"7o",))=0,0,1.24)</f>
        <v>0</v>
      </c>
      <c r="CZ16" s="47">
        <f>IF(LEN(CE16)-LEN(SUBSTITUTE(CE16,"9o",))=0,0,1.33)</f>
        <v>0</v>
      </c>
      <c r="DA16" s="47">
        <f>IF(LEN(CE16)-LEN(SUBSTITUTE(CE16,"10o",))=0,0,1.41)</f>
        <v>0</v>
      </c>
      <c r="DB16" s="47">
        <f>IF(LEN(CE16)-LEN(SUBSTITUTE(CE16,"A",))=0,0,0)</f>
        <v>0</v>
      </c>
      <c r="DC16" s="47">
        <f>IF(LEN(CE16)-LEN(SUBSTITUTE(CE16,"B",))=0,0,0.04)</f>
        <v>0</v>
      </c>
      <c r="DD16" s="47">
        <f>IF(LEN(CE16)-LEN(SUBSTITUTE(CE16,"C",))=0,0,0.08)</f>
        <v>0</v>
      </c>
      <c r="DE16" s="47">
        <f>SUM(CW16:DD16)*CV16</f>
        <v>0</v>
      </c>
      <c r="DF16" s="47">
        <f>IF(LEN(CE16)-LEN(SUBSTITUTE(CE16,"p",))&lt;2,0,(LEN(CE16)-LEN(SUBSTITUTE(CE16,"p",))-1)*0.03)</f>
        <v>0</v>
      </c>
      <c r="DG16" s="47">
        <f>IF(LEN(CE16)-LEN(SUBSTITUTE(CE16,"g",))=0,0,0.03)</f>
        <v>0</v>
      </c>
      <c r="DH16" s="47">
        <f>IF(LEN(CE16)-LEN(SUBSTITUTE(CE16,"G",))=0,0,0.08)</f>
        <v>0</v>
      </c>
      <c r="DI16" s="47">
        <f>(LEN(CE16)-LEN(SUBSTITUTE(CE16,"-",)))*0.09</f>
        <v>0</v>
      </c>
      <c r="DJ16" s="47">
        <f>SUM(DF16:DI16)</f>
        <v>0</v>
      </c>
      <c r="DK16" s="60">
        <f>LEN(CE16)-LEN(SUBSTITUTE(CE16,"T",))</f>
        <v>0</v>
      </c>
      <c r="DL16" s="60">
        <f>LEN(CE16)-LEN(SUBSTITUTE(CE16,"Z",))</f>
        <v>0</v>
      </c>
      <c r="DM16" s="60">
        <f>LEN(CE16)-LEN(SUBSTITUTE(CE16,"S",))</f>
        <v>1</v>
      </c>
      <c r="DN16" s="60">
        <f>LEN(CE16)-LEN(SUBSTITUTE(CE16,"Y",))</f>
        <v>0</v>
      </c>
      <c r="DO16" s="60">
        <f>LEN(CE16)-LEN(SUBSTITUTE(CE16,"X",))</f>
        <v>0</v>
      </c>
      <c r="DP16" s="60">
        <f>LEN(CE16)-LEN(SUBSTITUTE(CE16,"M",))</f>
        <v>0</v>
      </c>
      <c r="DQ16" s="60">
        <f>LEN(CE16)-LEN(SUBSTITUTE(CE16,"K",))</f>
        <v>0</v>
      </c>
      <c r="DR16" s="60">
        <f>LEN(CE16)-LEN(SUBSTITUTE(CE16,"D",))</f>
        <v>0</v>
      </c>
      <c r="DS16" s="60">
        <f>SUM(DK16:DR16)</f>
        <v>1</v>
      </c>
      <c r="DT16" s="60">
        <f>IF(DS16=0,0,1)</f>
        <v>1</v>
      </c>
      <c r="DU16" s="47">
        <f>IF(DS16=1,0.6,0)</f>
        <v>0.6</v>
      </c>
      <c r="DV16" s="47">
        <f>IF(DS16=2,0.81,0)</f>
        <v>0</v>
      </c>
      <c r="DW16" s="47">
        <f>IF(DS16=3,1.01,0)</f>
        <v>0</v>
      </c>
      <c r="DX16" s="47">
        <f>IF(DS16=4,1.15,0)</f>
        <v>0</v>
      </c>
      <c r="DY16" s="47">
        <f>IF(DS16=5,1.25,0)</f>
        <v>0</v>
      </c>
      <c r="DZ16" s="47">
        <f>SUM(DU16:DY16)*DT16</f>
        <v>0.6</v>
      </c>
      <c r="EA16" s="47">
        <f>(LEN(CE16)-LEN(SUBSTITUTE(CE16,"T",)))*-0.03</f>
        <v>0</v>
      </c>
      <c r="EB16" s="47">
        <f>(LEN(CE16)-LEN(SUBSTITUTE(CE16,"Z",)))*0</f>
        <v>0</v>
      </c>
      <c r="EC16" s="47">
        <f>(LEN(CE16)-LEN(SUBSTITUTE(CE16,"S",)))*0.01</f>
        <v>0.01</v>
      </c>
      <c r="ED16" s="47">
        <f>(LEN(CE16)-LEN(SUBSTITUTE(CE16,"Y",)))*0.01</f>
        <v>0</v>
      </c>
      <c r="EE16" s="47">
        <f>(LEN(CE16)-LEN(SUBSTITUTE(CE16,"X",)))*0.01</f>
        <v>0</v>
      </c>
      <c r="EF16" s="47">
        <f>(LEN(CE16)-LEN(SUBSTITUTE(CE16,"M",)))*0.01</f>
        <v>0</v>
      </c>
      <c r="EG16" s="47">
        <f>(LEN(CE16)-LEN(SUBSTITUTE(CE16,"K",)))*0.02</f>
        <v>0</v>
      </c>
      <c r="EH16" s="47">
        <f>(LEN(CE16)-LEN(SUBSTITUTE(CE16,"D",)))*0.02</f>
        <v>0</v>
      </c>
      <c r="EI16" s="47">
        <f>SUM(EA16:EH16)</f>
        <v>0.01</v>
      </c>
      <c r="EJ16" s="47">
        <f>IF(A16=1,0.15,0)</f>
        <v>0.15</v>
      </c>
      <c r="EK16" s="47">
        <f>SUM(CN16,CU16,DE16,DJ16,DZ16,EI16,EJ16)</f>
        <v>0.76</v>
      </c>
      <c r="EL16" s="68">
        <f>C16</f>
        <v>29.15</v>
      </c>
      <c r="EM16" s="68">
        <f>SUM(O16:Q16)+R16+S16</f>
        <v>13.959999999999999</v>
      </c>
      <c r="EN16" s="98">
        <f>ROUND(18-(12*C16)/B16,2)</f>
        <v>-1.99</v>
      </c>
      <c r="EO16" s="68">
        <f>IF(EN16&gt;7.5,7.5,IF(EN16&lt;0,0,EN16))</f>
        <v>0</v>
      </c>
      <c r="EP16" s="68">
        <f>SUM(EM16,EO16)</f>
        <v>13.959999999999999</v>
      </c>
    </row>
    <row r="17" spans="1:146" ht="13.5" customHeight="1">
      <c r="A17" s="61">
        <v>1</v>
      </c>
      <c r="B17" s="62">
        <v>17.5</v>
      </c>
      <c r="C17" s="63">
        <v>28.96</v>
      </c>
      <c r="D17" s="64">
        <v>3.8</v>
      </c>
      <c r="E17" s="64">
        <v>1.4</v>
      </c>
      <c r="F17" s="64">
        <v>1.6</v>
      </c>
      <c r="G17" s="65" t="s">
        <v>119</v>
      </c>
      <c r="H17" s="65" t="s">
        <v>107</v>
      </c>
      <c r="I17" s="66"/>
      <c r="J17" s="67">
        <v>2</v>
      </c>
      <c r="K17" s="5" t="s">
        <v>274</v>
      </c>
      <c r="L17" s="5" t="s">
        <v>270</v>
      </c>
      <c r="M17" s="5" t="s">
        <v>136</v>
      </c>
      <c r="N17" s="5" t="s">
        <v>148</v>
      </c>
      <c r="O17" s="68">
        <f>D17</f>
        <v>3.8</v>
      </c>
      <c r="P17" s="68">
        <f>D17</f>
        <v>3.8</v>
      </c>
      <c r="Q17" s="68">
        <f>D17</f>
        <v>3.8</v>
      </c>
      <c r="R17" s="68">
        <f>IF(V17&gt;3.75,3.75,V17)</f>
        <v>1.32</v>
      </c>
      <c r="S17" s="68">
        <f>IF(W17&gt;3.75,3.75,W17)</f>
        <v>1.22</v>
      </c>
      <c r="T17" s="70" t="str">
        <f>G17</f>
        <v>TS</v>
      </c>
      <c r="U17" s="70" t="str">
        <f>H17</f>
        <v>S</v>
      </c>
      <c r="V17" s="58">
        <f>ROUND(E17*CD17,2)</f>
        <v>1.32</v>
      </c>
      <c r="W17" s="58">
        <f>ROUND(F17*EK17,2)</f>
        <v>1.22</v>
      </c>
      <c r="X17" s="56" t="str">
        <f>IF(G17="","",G17)</f>
        <v>TS</v>
      </c>
      <c r="Y17" s="47">
        <f>IF(LEN(X17)-LEN(SUBSTITUTE(X17,"b",))=0,0,1.05)</f>
        <v>0</v>
      </c>
      <c r="Z17" s="47">
        <f>IF(LEN(X17)-LEN(SUBSTITUTE(X17,"f",))=0,0,1.1)</f>
        <v>0</v>
      </c>
      <c r="AA17" s="47">
        <f>IF(LEN(X17)-LEN(SUBSTITUTE(X17,"H",))=0,0,0)</f>
        <v>0</v>
      </c>
      <c r="AB17" s="47">
        <f>IF(LEN(X17)-LEN(SUBSTITUTE(X17,"dF",))=0,0,0.36)</f>
        <v>0</v>
      </c>
      <c r="AC17" s="47">
        <f>IF(LEN(X17)-LEN(SUBSTITUTE(X17,"tF",))=0,0,0.53)</f>
        <v>0</v>
      </c>
      <c r="AD17" s="56">
        <f>IF(AB17+AC17=0,1,0)</f>
        <v>1</v>
      </c>
      <c r="AE17" s="47">
        <f>IF(LEN(X17)-LEN(SUBSTITUTE(X17,"F",))=0,0,0.19*AD17)</f>
        <v>0</v>
      </c>
      <c r="AF17" s="47">
        <f>(LEN(X17)-LEN(SUBSTITUTE(X17,"l",)))*1.09</f>
        <v>0</v>
      </c>
      <c r="AG17" s="47">
        <f>SUM(Y17:AC17,AE17,AF17)</f>
        <v>0</v>
      </c>
      <c r="AH17" s="71">
        <f>IF(LEN(X17)-LEN(SUBSTITUTE(X17,"o",))&gt;0,0,1)</f>
        <v>1</v>
      </c>
      <c r="AI17" s="47">
        <f>IF(LEN(X17)-LEN(SUBSTITUTE(X17,"3",))=0,0,1.05)</f>
        <v>0</v>
      </c>
      <c r="AJ17" s="47">
        <f>IF(LEN(X17)-LEN(SUBSTITUTE(X17,"5",))=0,0,1.2)</f>
        <v>0</v>
      </c>
      <c r="AK17" s="47">
        <f>IF(LEN(X17)-LEN(SUBSTITUTE(X17,"7",))=0,0,1.28)</f>
        <v>0</v>
      </c>
      <c r="AL17" s="47">
        <f>IF(LEN(X17)-LEN(SUBSTITUTE(X17,"9",))=0,0,1.37)</f>
        <v>0</v>
      </c>
      <c r="AM17" s="47">
        <f>IF(LEN(X17)-LEN(SUBSTITUTE(X17,"10",))=0,0,1.45)</f>
        <v>0</v>
      </c>
      <c r="AN17" s="47">
        <f>SUM(AI17:AM17)*AH17</f>
        <v>0</v>
      </c>
      <c r="AO17" s="71">
        <f>IF(LEN(X17)-LEN(SUBSTITUTE(X17,"o",))&gt;0,1,0)</f>
        <v>0</v>
      </c>
      <c r="AP17" s="47">
        <f>IF(LEN(X17)-LEN(SUBSTITUTE(X17,"3o",))=0,0,1.07)</f>
        <v>0</v>
      </c>
      <c r="AQ17" s="47">
        <f>IF(LEN(X17)-LEN(SUBSTITUTE(X17,"5o",))=0,0,1.16)</f>
        <v>0</v>
      </c>
      <c r="AR17" s="47">
        <f>IF(LEN(X17)-LEN(SUBSTITUTE(X17,"7o",))=0,0,1.24)</f>
        <v>0</v>
      </c>
      <c r="AS17" s="47">
        <f>IF(LEN(X17)-LEN(SUBSTITUTE(X17,"9o",))=0,0,1.33)</f>
        <v>0</v>
      </c>
      <c r="AT17" s="47">
        <f>IF(LEN(X17)-LEN(SUBSTITUTE(X17,"10o",))=0,0,1.41)</f>
        <v>0</v>
      </c>
      <c r="AU17" s="47">
        <f>IF(LEN(X17)-LEN(SUBSTITUTE(X17,"A",))=0,0,0)</f>
        <v>0</v>
      </c>
      <c r="AV17" s="47">
        <f>IF(LEN(X17)-LEN(SUBSTITUTE(X17,"B",))=0,0,0.04)</f>
        <v>0</v>
      </c>
      <c r="AW17" s="47">
        <f>IF(LEN(X17)-LEN(SUBSTITUTE(X17,"C",))=0,0,0.08)</f>
        <v>0</v>
      </c>
      <c r="AX17" s="47">
        <f>SUM(AP17:AW17)*AO17</f>
        <v>0</v>
      </c>
      <c r="AY17" s="47">
        <f>IF(LEN(X17)-LEN(SUBSTITUTE(X17,"p",))&lt;2,0,(LEN(X17)-LEN(SUBSTITUTE(X17,"p",))-1)*0.03)</f>
        <v>0</v>
      </c>
      <c r="AZ17" s="47">
        <f>IF(LEN(X17)-LEN(SUBSTITUTE(X17,"g",))=0,0,0.03)</f>
        <v>0</v>
      </c>
      <c r="BA17" s="47">
        <f>IF(LEN(X17)-LEN(SUBSTITUTE(X17,"G",))=0,0,0.08)</f>
        <v>0</v>
      </c>
      <c r="BB17" s="47">
        <f>(LEN(X17)-LEN(SUBSTITUTE(X17,"-",)))*0.09</f>
        <v>0</v>
      </c>
      <c r="BC17" s="47">
        <f>SUM(AY17:BB17)</f>
        <v>0</v>
      </c>
      <c r="BD17" s="60">
        <f>LEN(X17)-LEN(SUBSTITUTE(X17,"T",))</f>
        <v>1</v>
      </c>
      <c r="BE17" s="60">
        <f>LEN(X17)-LEN(SUBSTITUTE(X17,"Z",))</f>
        <v>0</v>
      </c>
      <c r="BF17" s="60">
        <f>LEN(X17)-LEN(SUBSTITUTE(X17,"S",))</f>
        <v>1</v>
      </c>
      <c r="BG17" s="60">
        <f>LEN(X17)-LEN(SUBSTITUTE(X17,"Y",))</f>
        <v>0</v>
      </c>
      <c r="BH17" s="60">
        <f>LEN(X17)-LEN(SUBSTITUTE(X17,"X",))</f>
        <v>0</v>
      </c>
      <c r="BI17" s="60">
        <f>LEN(X17)-LEN(SUBSTITUTE(X17,"M",))</f>
        <v>0</v>
      </c>
      <c r="BJ17" s="60">
        <f>LEN(X17)-LEN(SUBSTITUTE(X17,"K",))</f>
        <v>0</v>
      </c>
      <c r="BK17" s="60">
        <f>LEN(X17)-LEN(SUBSTITUTE(X17,"D",))</f>
        <v>0</v>
      </c>
      <c r="BL17" s="60">
        <f>SUM(BD17:BK17)</f>
        <v>2</v>
      </c>
      <c r="BM17" s="60">
        <f>IF(BL17=0,0,1)</f>
        <v>1</v>
      </c>
      <c r="BN17" s="47">
        <f>IF(BL17=1,0.6,0)</f>
        <v>0</v>
      </c>
      <c r="BO17" s="47">
        <f>IF(BL17=2,0.81,0)</f>
        <v>0.81</v>
      </c>
      <c r="BP17" s="47">
        <f>IF(BL17=3,1.01,0)</f>
        <v>0</v>
      </c>
      <c r="BQ17" s="47">
        <f>IF(BL17=4,1.15,0)</f>
        <v>0</v>
      </c>
      <c r="BR17" s="47">
        <f>IF(BL17=5,1.25,0)</f>
        <v>0</v>
      </c>
      <c r="BS17" s="47">
        <f>SUM(BN17:BR17)*BM17</f>
        <v>0.81</v>
      </c>
      <c r="BT17" s="47">
        <f>(LEN(X17)-LEN(SUBSTITUTE(X17,"T",)))*-0.03</f>
        <v>-0.03</v>
      </c>
      <c r="BU17" s="47">
        <f>(LEN(X17)-LEN(SUBSTITUTE(X17,"Z",)))*0</f>
        <v>0</v>
      </c>
      <c r="BV17" s="47">
        <f>(LEN(X17)-LEN(SUBSTITUTE(X17,"S",)))*0.01</f>
        <v>0.01</v>
      </c>
      <c r="BW17" s="47">
        <f>(LEN(X17)-LEN(SUBSTITUTE(X17,"Y",)))*0.01</f>
        <v>0</v>
      </c>
      <c r="BX17" s="47">
        <f>(LEN(X17)-LEN(SUBSTITUTE(X17,"X",)))*0.01</f>
        <v>0</v>
      </c>
      <c r="BY17" s="47">
        <f>(LEN(X17)-LEN(SUBSTITUTE(X17,"M",)))*0.01</f>
        <v>0</v>
      </c>
      <c r="BZ17" s="47">
        <f>(LEN(X17)-LEN(SUBSTITUTE(X17,"K",)))*0.02</f>
        <v>0</v>
      </c>
      <c r="CA17" s="47">
        <f>(LEN(X17)-LEN(SUBSTITUTE(X17,"D",)))*0.02</f>
        <v>0</v>
      </c>
      <c r="CB17" s="47">
        <f>SUM(BT17:CA17)</f>
        <v>-0.019999999999999997</v>
      </c>
      <c r="CC17" s="47">
        <f>IF(A17=1,0.15,0)</f>
        <v>0.15</v>
      </c>
      <c r="CD17" s="47">
        <f>SUM(AG17,AN17,AX17,BC17,BS17,CB17,CC17)</f>
        <v>0.9400000000000001</v>
      </c>
      <c r="CE17" s="56" t="str">
        <f>IF(H17="","",H17)</f>
        <v>S</v>
      </c>
      <c r="CF17" s="47">
        <f>IF(LEN(CE17)-LEN(SUBSTITUTE(CE17,"b",))=0,0,1.05)</f>
        <v>0</v>
      </c>
      <c r="CG17" s="47">
        <f>IF(LEN(CE17)-LEN(SUBSTITUTE(CE17,"f",))=0,0,1.1)</f>
        <v>0</v>
      </c>
      <c r="CH17" s="47">
        <f>IF(LEN(CE17)-LEN(SUBSTITUTE(CE17,"H",))=0,0,0)</f>
        <v>0</v>
      </c>
      <c r="CI17" s="47">
        <f>IF(LEN(CE17)-LEN(SUBSTITUTE(CE17,"dF",))=0,0,0.36)</f>
        <v>0</v>
      </c>
      <c r="CJ17" s="47">
        <f>IF(LEN(CE17)-LEN(SUBSTITUTE(CE17,"tF",))=0,0,0.53)</f>
        <v>0</v>
      </c>
      <c r="CK17" s="56">
        <f>IF(CI17+CJ17=0,1,0)</f>
        <v>1</v>
      </c>
      <c r="CL17" s="47">
        <f>IF(LEN(CE17)-LEN(SUBSTITUTE(CE17,"F",))=0,0,0.19*CK17)</f>
        <v>0</v>
      </c>
      <c r="CM17" s="47">
        <f>(LEN(CE17)-LEN(SUBSTITUTE(CE17,"l",)))*1.09</f>
        <v>0</v>
      </c>
      <c r="CN17" s="47">
        <f>SUM(CF17:CJ17,CL17,CM17)</f>
        <v>0</v>
      </c>
      <c r="CO17" s="71">
        <f>IF(LEN(CE17)-LEN(SUBSTITUTE(CE17,"o",))&gt;0,0,1)</f>
        <v>1</v>
      </c>
      <c r="CP17" s="47">
        <f>IF(LEN(CE17)-LEN(SUBSTITUTE(CE17,"3",))=0,0,1.05)</f>
        <v>0</v>
      </c>
      <c r="CQ17" s="47">
        <f>IF(LEN(CE17)-LEN(SUBSTITUTE(CE17,"5",))=0,0,1.2)</f>
        <v>0</v>
      </c>
      <c r="CR17" s="47">
        <f>IF(LEN(CE17)-LEN(SUBSTITUTE(CE17,"7",))=0,0,1.28)</f>
        <v>0</v>
      </c>
      <c r="CS17" s="47">
        <f>IF(LEN(CE17)-LEN(SUBSTITUTE(CE17,"9",))=0,0,1.37)</f>
        <v>0</v>
      </c>
      <c r="CT17" s="47">
        <f>IF(LEN(CE17)-LEN(SUBSTITUTE(CE17,"10",))=0,0,1.45)</f>
        <v>0</v>
      </c>
      <c r="CU17" s="47">
        <f>SUM(CP17:CT17)*CO17</f>
        <v>0</v>
      </c>
      <c r="CV17" s="71">
        <f>IF(LEN(CE17)-LEN(SUBSTITUTE(CE17,"o",))&gt;0,1,0)</f>
        <v>0</v>
      </c>
      <c r="CW17" s="47">
        <f>IF(LEN(CE17)-LEN(SUBSTITUTE(CE17,"3o",))=0,0,1.07)</f>
        <v>0</v>
      </c>
      <c r="CX17" s="47">
        <f>IF(LEN(CE17)-LEN(SUBSTITUTE(CE17,"5o",))=0,0,1.16)</f>
        <v>0</v>
      </c>
      <c r="CY17" s="47">
        <f>IF(LEN(CE17)-LEN(SUBSTITUTE(CE17,"7o",))=0,0,1.24)</f>
        <v>0</v>
      </c>
      <c r="CZ17" s="47">
        <f>IF(LEN(CE17)-LEN(SUBSTITUTE(CE17,"9o",))=0,0,1.33)</f>
        <v>0</v>
      </c>
      <c r="DA17" s="47">
        <f>IF(LEN(CE17)-LEN(SUBSTITUTE(CE17,"10o",))=0,0,1.41)</f>
        <v>0</v>
      </c>
      <c r="DB17" s="47">
        <f>IF(LEN(CE17)-LEN(SUBSTITUTE(CE17,"A",))=0,0,0)</f>
        <v>0</v>
      </c>
      <c r="DC17" s="47">
        <f>IF(LEN(CE17)-LEN(SUBSTITUTE(CE17,"B",))=0,0,0.04)</f>
        <v>0</v>
      </c>
      <c r="DD17" s="47">
        <f>IF(LEN(CE17)-LEN(SUBSTITUTE(CE17,"C",))=0,0,0.08)</f>
        <v>0</v>
      </c>
      <c r="DE17" s="47">
        <f>SUM(CW17:DD17)*CV17</f>
        <v>0</v>
      </c>
      <c r="DF17" s="47">
        <f>IF(LEN(CE17)-LEN(SUBSTITUTE(CE17,"p",))&lt;2,0,(LEN(CE17)-LEN(SUBSTITUTE(CE17,"p",))-1)*0.03)</f>
        <v>0</v>
      </c>
      <c r="DG17" s="47">
        <f>IF(LEN(CE17)-LEN(SUBSTITUTE(CE17,"g",))=0,0,0.03)</f>
        <v>0</v>
      </c>
      <c r="DH17" s="47">
        <f>IF(LEN(CE17)-LEN(SUBSTITUTE(CE17,"G",))=0,0,0.08)</f>
        <v>0</v>
      </c>
      <c r="DI17" s="47">
        <f>(LEN(CE17)-LEN(SUBSTITUTE(CE17,"-",)))*0.09</f>
        <v>0</v>
      </c>
      <c r="DJ17" s="47">
        <f>SUM(DF17:DI17)</f>
        <v>0</v>
      </c>
      <c r="DK17" s="60">
        <f>LEN(CE17)-LEN(SUBSTITUTE(CE17,"T",))</f>
        <v>0</v>
      </c>
      <c r="DL17" s="60">
        <f>LEN(CE17)-LEN(SUBSTITUTE(CE17,"Z",))</f>
        <v>0</v>
      </c>
      <c r="DM17" s="60">
        <f>LEN(CE17)-LEN(SUBSTITUTE(CE17,"S",))</f>
        <v>1</v>
      </c>
      <c r="DN17" s="60">
        <f>LEN(CE17)-LEN(SUBSTITUTE(CE17,"Y",))</f>
        <v>0</v>
      </c>
      <c r="DO17" s="60">
        <f>LEN(CE17)-LEN(SUBSTITUTE(CE17,"X",))</f>
        <v>0</v>
      </c>
      <c r="DP17" s="60">
        <f>LEN(CE17)-LEN(SUBSTITUTE(CE17,"M",))</f>
        <v>0</v>
      </c>
      <c r="DQ17" s="60">
        <f>LEN(CE17)-LEN(SUBSTITUTE(CE17,"K",))</f>
        <v>0</v>
      </c>
      <c r="DR17" s="60">
        <f>LEN(CE17)-LEN(SUBSTITUTE(CE17,"D",))</f>
        <v>0</v>
      </c>
      <c r="DS17" s="60">
        <f>SUM(DK17:DR17)</f>
        <v>1</v>
      </c>
      <c r="DT17" s="60">
        <f>IF(DS17=0,0,1)</f>
        <v>1</v>
      </c>
      <c r="DU17" s="47">
        <f>IF(DS17=1,0.6,0)</f>
        <v>0.6</v>
      </c>
      <c r="DV17" s="47">
        <f>IF(DS17=2,0.81,0)</f>
        <v>0</v>
      </c>
      <c r="DW17" s="47">
        <f>IF(DS17=3,1.01,0)</f>
        <v>0</v>
      </c>
      <c r="DX17" s="47">
        <f>IF(DS17=4,1.15,0)</f>
        <v>0</v>
      </c>
      <c r="DY17" s="47">
        <f>IF(DS17=5,1.25,0)</f>
        <v>0</v>
      </c>
      <c r="DZ17" s="47">
        <f>SUM(DU17:DY17)*DT17</f>
        <v>0.6</v>
      </c>
      <c r="EA17" s="47">
        <f>(LEN(CE17)-LEN(SUBSTITUTE(CE17,"T",)))*-0.03</f>
        <v>0</v>
      </c>
      <c r="EB17" s="47">
        <f>(LEN(CE17)-LEN(SUBSTITUTE(CE17,"Z",)))*0</f>
        <v>0</v>
      </c>
      <c r="EC17" s="47">
        <f>(LEN(CE17)-LEN(SUBSTITUTE(CE17,"S",)))*0.01</f>
        <v>0.01</v>
      </c>
      <c r="ED17" s="47">
        <f>(LEN(CE17)-LEN(SUBSTITUTE(CE17,"Y",)))*0.01</f>
        <v>0</v>
      </c>
      <c r="EE17" s="47">
        <f>(LEN(CE17)-LEN(SUBSTITUTE(CE17,"X",)))*0.01</f>
        <v>0</v>
      </c>
      <c r="EF17" s="47">
        <f>(LEN(CE17)-LEN(SUBSTITUTE(CE17,"M",)))*0.01</f>
        <v>0</v>
      </c>
      <c r="EG17" s="47">
        <f>(LEN(CE17)-LEN(SUBSTITUTE(CE17,"K",)))*0.02</f>
        <v>0</v>
      </c>
      <c r="EH17" s="47">
        <f>(LEN(CE17)-LEN(SUBSTITUTE(CE17,"D",)))*0.02</f>
        <v>0</v>
      </c>
      <c r="EI17" s="47">
        <f>SUM(EA17:EH17)</f>
        <v>0.01</v>
      </c>
      <c r="EJ17" s="47">
        <f>IF(A17=1,0.15,0)</f>
        <v>0.15</v>
      </c>
      <c r="EK17" s="47">
        <f>SUM(CN17,CU17,DE17,DJ17,DZ17,EI17,EJ17)</f>
        <v>0.76</v>
      </c>
      <c r="EL17" s="68">
        <f>C17</f>
        <v>28.96</v>
      </c>
      <c r="EM17" s="68">
        <f>SUM(O17:Q17)+R17+S17</f>
        <v>13.94</v>
      </c>
      <c r="EN17" s="98">
        <f>ROUND(18-(12*C17)/B17,2)</f>
        <v>-1.86</v>
      </c>
      <c r="EO17" s="68">
        <f>IF(EN17&gt;7.5,7.5,IF(EN17&lt;0,0,EN17))</f>
        <v>0</v>
      </c>
      <c r="EP17" s="68">
        <f>SUM(EM17,EO17)</f>
        <v>13.94</v>
      </c>
    </row>
    <row r="18" spans="1:146" ht="13.5" customHeight="1">
      <c r="A18" s="61">
        <v>1</v>
      </c>
      <c r="B18" s="62">
        <v>17.5</v>
      </c>
      <c r="C18" s="63">
        <v>36.12</v>
      </c>
      <c r="D18" s="64">
        <v>2.4</v>
      </c>
      <c r="E18" s="64">
        <v>1.4</v>
      </c>
      <c r="F18" s="64">
        <v>1.2</v>
      </c>
      <c r="G18" s="65" t="s">
        <v>107</v>
      </c>
      <c r="H18" s="65" t="s">
        <v>107</v>
      </c>
      <c r="I18" s="66"/>
      <c r="J18" s="67">
        <v>3</v>
      </c>
      <c r="K18" s="5" t="s">
        <v>275</v>
      </c>
      <c r="L18" s="5" t="s">
        <v>271</v>
      </c>
      <c r="M18" s="5" t="s">
        <v>171</v>
      </c>
      <c r="N18" s="5" t="s">
        <v>130</v>
      </c>
      <c r="O18" s="68">
        <f>D18</f>
        <v>2.4</v>
      </c>
      <c r="P18" s="68">
        <f>D18</f>
        <v>2.4</v>
      </c>
      <c r="Q18" s="68">
        <f>D18</f>
        <v>2.4</v>
      </c>
      <c r="R18" s="68">
        <f>IF(V18&gt;3.75,3.75,V18)</f>
        <v>1.06</v>
      </c>
      <c r="S18" s="68">
        <f>IF(W18&gt;3.75,3.75,W18)</f>
        <v>0.91</v>
      </c>
      <c r="T18" s="70" t="str">
        <f>G18</f>
        <v>S</v>
      </c>
      <c r="U18" s="70" t="str">
        <f>H18</f>
        <v>S</v>
      </c>
      <c r="V18" s="58">
        <f>ROUND(E18*CD18,2)</f>
        <v>1.06</v>
      </c>
      <c r="W18" s="58">
        <f>ROUND(F18*EK18,2)</f>
        <v>0.91</v>
      </c>
      <c r="X18" s="56" t="str">
        <f>IF(G18="","",G18)</f>
        <v>S</v>
      </c>
      <c r="Y18" s="47">
        <f>IF(LEN(X18)-LEN(SUBSTITUTE(X18,"b",))=0,0,1.05)</f>
        <v>0</v>
      </c>
      <c r="Z18" s="47">
        <f>IF(LEN(X18)-LEN(SUBSTITUTE(X18,"f",))=0,0,1.1)</f>
        <v>0</v>
      </c>
      <c r="AA18" s="47">
        <f>IF(LEN(X18)-LEN(SUBSTITUTE(X18,"H",))=0,0,0)</f>
        <v>0</v>
      </c>
      <c r="AB18" s="47">
        <f>IF(LEN(X18)-LEN(SUBSTITUTE(X18,"dF",))=0,0,0.36)</f>
        <v>0</v>
      </c>
      <c r="AC18" s="47">
        <f>IF(LEN(X18)-LEN(SUBSTITUTE(X18,"tF",))=0,0,0.53)</f>
        <v>0</v>
      </c>
      <c r="AD18" s="56">
        <f>IF(AB18+AC18=0,1,0)</f>
        <v>1</v>
      </c>
      <c r="AE18" s="47">
        <f>IF(LEN(X18)-LEN(SUBSTITUTE(X18,"F",))=0,0,0.19*AD18)</f>
        <v>0</v>
      </c>
      <c r="AF18" s="47">
        <f>(LEN(X18)-LEN(SUBSTITUTE(X18,"l",)))*1.09</f>
        <v>0</v>
      </c>
      <c r="AG18" s="47">
        <f>SUM(Y18:AC18,AE18,AF18)</f>
        <v>0</v>
      </c>
      <c r="AH18" s="71">
        <f>IF(LEN(X18)-LEN(SUBSTITUTE(X18,"o",))&gt;0,0,1)</f>
        <v>1</v>
      </c>
      <c r="AI18" s="47">
        <f>IF(LEN(X18)-LEN(SUBSTITUTE(X18,"3",))=0,0,1.05)</f>
        <v>0</v>
      </c>
      <c r="AJ18" s="47">
        <f>IF(LEN(X18)-LEN(SUBSTITUTE(X18,"5",))=0,0,1.2)</f>
        <v>0</v>
      </c>
      <c r="AK18" s="47">
        <f>IF(LEN(X18)-LEN(SUBSTITUTE(X18,"7",))=0,0,1.28)</f>
        <v>0</v>
      </c>
      <c r="AL18" s="47">
        <f>IF(LEN(X18)-LEN(SUBSTITUTE(X18,"9",))=0,0,1.37)</f>
        <v>0</v>
      </c>
      <c r="AM18" s="47">
        <f>IF(LEN(X18)-LEN(SUBSTITUTE(X18,"10",))=0,0,1.45)</f>
        <v>0</v>
      </c>
      <c r="AN18" s="47">
        <f>SUM(AI18:AM18)*AH18</f>
        <v>0</v>
      </c>
      <c r="AO18" s="71">
        <f>IF(LEN(X18)-LEN(SUBSTITUTE(X18,"o",))&gt;0,1,0)</f>
        <v>0</v>
      </c>
      <c r="AP18" s="47">
        <f>IF(LEN(X18)-LEN(SUBSTITUTE(X18,"3o",))=0,0,1.07)</f>
        <v>0</v>
      </c>
      <c r="AQ18" s="47">
        <f>IF(LEN(X18)-LEN(SUBSTITUTE(X18,"5o",))=0,0,1.16)</f>
        <v>0</v>
      </c>
      <c r="AR18" s="47">
        <f>IF(LEN(X18)-LEN(SUBSTITUTE(X18,"7o",))=0,0,1.24)</f>
        <v>0</v>
      </c>
      <c r="AS18" s="47">
        <f>IF(LEN(X18)-LEN(SUBSTITUTE(X18,"9o",))=0,0,1.33)</f>
        <v>0</v>
      </c>
      <c r="AT18" s="47">
        <f>IF(LEN(X18)-LEN(SUBSTITUTE(X18,"10o",))=0,0,1.41)</f>
        <v>0</v>
      </c>
      <c r="AU18" s="47">
        <f>IF(LEN(X18)-LEN(SUBSTITUTE(X18,"A",))=0,0,0)</f>
        <v>0</v>
      </c>
      <c r="AV18" s="47">
        <f>IF(LEN(X18)-LEN(SUBSTITUTE(X18,"B",))=0,0,0.04)</f>
        <v>0</v>
      </c>
      <c r="AW18" s="47">
        <f>IF(LEN(X18)-LEN(SUBSTITUTE(X18,"C",))=0,0,0.08)</f>
        <v>0</v>
      </c>
      <c r="AX18" s="47">
        <f>SUM(AP18:AW18)*AO18</f>
        <v>0</v>
      </c>
      <c r="AY18" s="47">
        <f>IF(LEN(X18)-LEN(SUBSTITUTE(X18,"p",))&lt;2,0,(LEN(X18)-LEN(SUBSTITUTE(X18,"p",))-1)*0.03)</f>
        <v>0</v>
      </c>
      <c r="AZ18" s="47">
        <f>IF(LEN(X18)-LEN(SUBSTITUTE(X18,"g",))=0,0,0.03)</f>
        <v>0</v>
      </c>
      <c r="BA18" s="47">
        <f>IF(LEN(X18)-LEN(SUBSTITUTE(X18,"G",))=0,0,0.08)</f>
        <v>0</v>
      </c>
      <c r="BB18" s="47">
        <f>(LEN(X18)-LEN(SUBSTITUTE(X18,"-",)))*0.09</f>
        <v>0</v>
      </c>
      <c r="BC18" s="47">
        <f>SUM(AY18:BB18)</f>
        <v>0</v>
      </c>
      <c r="BD18" s="60">
        <f>LEN(X18)-LEN(SUBSTITUTE(X18,"T",))</f>
        <v>0</v>
      </c>
      <c r="BE18" s="60">
        <f>LEN(X18)-LEN(SUBSTITUTE(X18,"Z",))</f>
        <v>0</v>
      </c>
      <c r="BF18" s="60">
        <f>LEN(X18)-LEN(SUBSTITUTE(X18,"S",))</f>
        <v>1</v>
      </c>
      <c r="BG18" s="60">
        <f>LEN(X18)-LEN(SUBSTITUTE(X18,"Y",))</f>
        <v>0</v>
      </c>
      <c r="BH18" s="60">
        <f>LEN(X18)-LEN(SUBSTITUTE(X18,"X",))</f>
        <v>0</v>
      </c>
      <c r="BI18" s="60">
        <f>LEN(X18)-LEN(SUBSTITUTE(X18,"M",))</f>
        <v>0</v>
      </c>
      <c r="BJ18" s="60">
        <f>LEN(X18)-LEN(SUBSTITUTE(X18,"K",))</f>
        <v>0</v>
      </c>
      <c r="BK18" s="60">
        <f>LEN(X18)-LEN(SUBSTITUTE(X18,"D",))</f>
        <v>0</v>
      </c>
      <c r="BL18" s="60">
        <f>SUM(BD18:BK18)</f>
        <v>1</v>
      </c>
      <c r="BM18" s="60">
        <f>IF(BL18=0,0,1)</f>
        <v>1</v>
      </c>
      <c r="BN18" s="47">
        <f>IF(BL18=1,0.6,0)</f>
        <v>0.6</v>
      </c>
      <c r="BO18" s="47">
        <f>IF(BL18=2,0.81,0)</f>
        <v>0</v>
      </c>
      <c r="BP18" s="47">
        <f>IF(BL18=3,1.01,0)</f>
        <v>0</v>
      </c>
      <c r="BQ18" s="47">
        <f>IF(BL18=4,1.15,0)</f>
        <v>0</v>
      </c>
      <c r="BR18" s="47">
        <f>IF(BL18=5,1.25,0)</f>
        <v>0</v>
      </c>
      <c r="BS18" s="47">
        <f>SUM(BN18:BR18)*BM18</f>
        <v>0.6</v>
      </c>
      <c r="BT18" s="47">
        <f>(LEN(X18)-LEN(SUBSTITUTE(X18,"T",)))*-0.03</f>
        <v>0</v>
      </c>
      <c r="BU18" s="47">
        <f>(LEN(X18)-LEN(SUBSTITUTE(X18,"Z",)))*0</f>
        <v>0</v>
      </c>
      <c r="BV18" s="47">
        <f>(LEN(X18)-LEN(SUBSTITUTE(X18,"S",)))*0.01</f>
        <v>0.01</v>
      </c>
      <c r="BW18" s="47">
        <f>(LEN(X18)-LEN(SUBSTITUTE(X18,"Y",)))*0.01</f>
        <v>0</v>
      </c>
      <c r="BX18" s="47">
        <f>(LEN(X18)-LEN(SUBSTITUTE(X18,"X",)))*0.01</f>
        <v>0</v>
      </c>
      <c r="BY18" s="47">
        <f>(LEN(X18)-LEN(SUBSTITUTE(X18,"M",)))*0.01</f>
        <v>0</v>
      </c>
      <c r="BZ18" s="47">
        <f>(LEN(X18)-LEN(SUBSTITUTE(X18,"K",)))*0.02</f>
        <v>0</v>
      </c>
      <c r="CA18" s="47">
        <f>(LEN(X18)-LEN(SUBSTITUTE(X18,"D",)))*0.02</f>
        <v>0</v>
      </c>
      <c r="CB18" s="47">
        <f>SUM(BT18:CA18)</f>
        <v>0.01</v>
      </c>
      <c r="CC18" s="47">
        <f>IF(A18=1,0.15,0)</f>
        <v>0.15</v>
      </c>
      <c r="CD18" s="47">
        <f>SUM(AG18,AN18,AX18,BC18,BS18,CB18,CC18)</f>
        <v>0.76</v>
      </c>
      <c r="CE18" s="56" t="str">
        <f>IF(H18="","",H18)</f>
        <v>S</v>
      </c>
      <c r="CF18" s="47">
        <f>IF(LEN(CE18)-LEN(SUBSTITUTE(CE18,"b",))=0,0,1.05)</f>
        <v>0</v>
      </c>
      <c r="CG18" s="47">
        <f>IF(LEN(CE18)-LEN(SUBSTITUTE(CE18,"f",))=0,0,1.1)</f>
        <v>0</v>
      </c>
      <c r="CH18" s="47">
        <f>IF(LEN(CE18)-LEN(SUBSTITUTE(CE18,"H",))=0,0,0)</f>
        <v>0</v>
      </c>
      <c r="CI18" s="47">
        <f>IF(LEN(CE18)-LEN(SUBSTITUTE(CE18,"dF",))=0,0,0.36)</f>
        <v>0</v>
      </c>
      <c r="CJ18" s="47">
        <f>IF(LEN(CE18)-LEN(SUBSTITUTE(CE18,"tF",))=0,0,0.53)</f>
        <v>0</v>
      </c>
      <c r="CK18" s="56">
        <f>IF(CI18+CJ18=0,1,0)</f>
        <v>1</v>
      </c>
      <c r="CL18" s="47">
        <f>IF(LEN(CE18)-LEN(SUBSTITUTE(CE18,"F",))=0,0,0.19*CK18)</f>
        <v>0</v>
      </c>
      <c r="CM18" s="47">
        <f>(LEN(CE18)-LEN(SUBSTITUTE(CE18,"l",)))*1.09</f>
        <v>0</v>
      </c>
      <c r="CN18" s="47">
        <f>SUM(CF18:CJ18,CL18,CM18)</f>
        <v>0</v>
      </c>
      <c r="CO18" s="71">
        <f>IF(LEN(CE18)-LEN(SUBSTITUTE(CE18,"o",))&gt;0,0,1)</f>
        <v>1</v>
      </c>
      <c r="CP18" s="47">
        <f>IF(LEN(CE18)-LEN(SUBSTITUTE(CE18,"3",))=0,0,1.05)</f>
        <v>0</v>
      </c>
      <c r="CQ18" s="47">
        <f>IF(LEN(CE18)-LEN(SUBSTITUTE(CE18,"5",))=0,0,1.2)</f>
        <v>0</v>
      </c>
      <c r="CR18" s="47">
        <f>IF(LEN(CE18)-LEN(SUBSTITUTE(CE18,"7",))=0,0,1.28)</f>
        <v>0</v>
      </c>
      <c r="CS18" s="47">
        <f>IF(LEN(CE18)-LEN(SUBSTITUTE(CE18,"9",))=0,0,1.37)</f>
        <v>0</v>
      </c>
      <c r="CT18" s="47">
        <f>IF(LEN(CE18)-LEN(SUBSTITUTE(CE18,"10",))=0,0,1.45)</f>
        <v>0</v>
      </c>
      <c r="CU18" s="47">
        <f>SUM(CP18:CT18)*CO18</f>
        <v>0</v>
      </c>
      <c r="CV18" s="71">
        <f>IF(LEN(CE18)-LEN(SUBSTITUTE(CE18,"o",))&gt;0,1,0)</f>
        <v>0</v>
      </c>
      <c r="CW18" s="47">
        <f>IF(LEN(CE18)-LEN(SUBSTITUTE(CE18,"3o",))=0,0,1.07)</f>
        <v>0</v>
      </c>
      <c r="CX18" s="47">
        <f>IF(LEN(CE18)-LEN(SUBSTITUTE(CE18,"5o",))=0,0,1.16)</f>
        <v>0</v>
      </c>
      <c r="CY18" s="47">
        <f>IF(LEN(CE18)-LEN(SUBSTITUTE(CE18,"7o",))=0,0,1.24)</f>
        <v>0</v>
      </c>
      <c r="CZ18" s="47">
        <f>IF(LEN(CE18)-LEN(SUBSTITUTE(CE18,"9o",))=0,0,1.33)</f>
        <v>0</v>
      </c>
      <c r="DA18" s="47">
        <f>IF(LEN(CE18)-LEN(SUBSTITUTE(CE18,"10o",))=0,0,1.41)</f>
        <v>0</v>
      </c>
      <c r="DB18" s="47">
        <f>IF(LEN(CE18)-LEN(SUBSTITUTE(CE18,"A",))=0,0,0)</f>
        <v>0</v>
      </c>
      <c r="DC18" s="47">
        <f>IF(LEN(CE18)-LEN(SUBSTITUTE(CE18,"B",))=0,0,0.04)</f>
        <v>0</v>
      </c>
      <c r="DD18" s="47">
        <f>IF(LEN(CE18)-LEN(SUBSTITUTE(CE18,"C",))=0,0,0.08)</f>
        <v>0</v>
      </c>
      <c r="DE18" s="47">
        <f>SUM(CW18:DD18)*CV18</f>
        <v>0</v>
      </c>
      <c r="DF18" s="47">
        <f>IF(LEN(CE18)-LEN(SUBSTITUTE(CE18,"p",))&lt;2,0,(LEN(CE18)-LEN(SUBSTITUTE(CE18,"p",))-1)*0.03)</f>
        <v>0</v>
      </c>
      <c r="DG18" s="47">
        <f>IF(LEN(CE18)-LEN(SUBSTITUTE(CE18,"g",))=0,0,0.03)</f>
        <v>0</v>
      </c>
      <c r="DH18" s="47">
        <f>IF(LEN(CE18)-LEN(SUBSTITUTE(CE18,"G",))=0,0,0.08)</f>
        <v>0</v>
      </c>
      <c r="DI18" s="47">
        <f>(LEN(CE18)-LEN(SUBSTITUTE(CE18,"-",)))*0.09</f>
        <v>0</v>
      </c>
      <c r="DJ18" s="47">
        <f>SUM(DF18:DI18)</f>
        <v>0</v>
      </c>
      <c r="DK18" s="60">
        <f>LEN(CE18)-LEN(SUBSTITUTE(CE18,"T",))</f>
        <v>0</v>
      </c>
      <c r="DL18" s="60">
        <f>LEN(CE18)-LEN(SUBSTITUTE(CE18,"Z",))</f>
        <v>0</v>
      </c>
      <c r="DM18" s="60">
        <f>LEN(CE18)-LEN(SUBSTITUTE(CE18,"S",))</f>
        <v>1</v>
      </c>
      <c r="DN18" s="60">
        <f>LEN(CE18)-LEN(SUBSTITUTE(CE18,"Y",))</f>
        <v>0</v>
      </c>
      <c r="DO18" s="60">
        <f>LEN(CE18)-LEN(SUBSTITUTE(CE18,"X",))</f>
        <v>0</v>
      </c>
      <c r="DP18" s="60">
        <f>LEN(CE18)-LEN(SUBSTITUTE(CE18,"M",))</f>
        <v>0</v>
      </c>
      <c r="DQ18" s="60">
        <f>LEN(CE18)-LEN(SUBSTITUTE(CE18,"K",))</f>
        <v>0</v>
      </c>
      <c r="DR18" s="60">
        <f>LEN(CE18)-LEN(SUBSTITUTE(CE18,"D",))</f>
        <v>0</v>
      </c>
      <c r="DS18" s="60">
        <f>SUM(DK18:DR18)</f>
        <v>1</v>
      </c>
      <c r="DT18" s="60">
        <f>IF(DS18=0,0,1)</f>
        <v>1</v>
      </c>
      <c r="DU18" s="47">
        <f>IF(DS18=1,0.6,0)</f>
        <v>0.6</v>
      </c>
      <c r="DV18" s="47">
        <f>IF(DS18=2,0.81,0)</f>
        <v>0</v>
      </c>
      <c r="DW18" s="47">
        <f>IF(DS18=3,1.01,0)</f>
        <v>0</v>
      </c>
      <c r="DX18" s="47">
        <f>IF(DS18=4,1.15,0)</f>
        <v>0</v>
      </c>
      <c r="DY18" s="47">
        <f>IF(DS18=5,1.25,0)</f>
        <v>0</v>
      </c>
      <c r="DZ18" s="47">
        <f>SUM(DU18:DY18)*DT18</f>
        <v>0.6</v>
      </c>
      <c r="EA18" s="47">
        <f>(LEN(CE18)-LEN(SUBSTITUTE(CE18,"T",)))*-0.03</f>
        <v>0</v>
      </c>
      <c r="EB18" s="47">
        <f>(LEN(CE18)-LEN(SUBSTITUTE(CE18,"Z",)))*0</f>
        <v>0</v>
      </c>
      <c r="EC18" s="47">
        <f>(LEN(CE18)-LEN(SUBSTITUTE(CE18,"S",)))*0.01</f>
        <v>0.01</v>
      </c>
      <c r="ED18" s="47">
        <f>(LEN(CE18)-LEN(SUBSTITUTE(CE18,"Y",)))*0.01</f>
        <v>0</v>
      </c>
      <c r="EE18" s="47">
        <f>(LEN(CE18)-LEN(SUBSTITUTE(CE18,"X",)))*0.01</f>
        <v>0</v>
      </c>
      <c r="EF18" s="47">
        <f>(LEN(CE18)-LEN(SUBSTITUTE(CE18,"M",)))*0.01</f>
        <v>0</v>
      </c>
      <c r="EG18" s="47">
        <f>(LEN(CE18)-LEN(SUBSTITUTE(CE18,"K",)))*0.02</f>
        <v>0</v>
      </c>
      <c r="EH18" s="47">
        <f>(LEN(CE18)-LEN(SUBSTITUTE(CE18,"D",)))*0.02</f>
        <v>0</v>
      </c>
      <c r="EI18" s="47">
        <f>SUM(EA18:EH18)</f>
        <v>0.01</v>
      </c>
      <c r="EJ18" s="47">
        <f>IF(A18=1,0.15,0)</f>
        <v>0.15</v>
      </c>
      <c r="EK18" s="47">
        <f>SUM(CN18,CU18,DE18,DJ18,DZ18,EI18,EJ18)</f>
        <v>0.76</v>
      </c>
      <c r="EL18" s="68">
        <f>C18</f>
        <v>36.12</v>
      </c>
      <c r="EM18" s="68">
        <f>SUM(O18:Q18)+R18+S18</f>
        <v>9.17</v>
      </c>
      <c r="EN18" s="98">
        <f>ROUND(18-(12*C18)/B18,2)</f>
        <v>-6.77</v>
      </c>
      <c r="EO18" s="68">
        <f>IF(EN18&gt;7.5,7.5,IF(EN18&lt;0,0,EN18))</f>
        <v>0</v>
      </c>
      <c r="EP18" s="68">
        <f>SUM(EM18,EO18)</f>
        <v>9.17</v>
      </c>
    </row>
    <row r="19" spans="1:146" ht="13.5" customHeight="1">
      <c r="A19" s="61">
        <v>1</v>
      </c>
      <c r="B19" s="62">
        <v>17.5</v>
      </c>
      <c r="C19" s="63">
        <v>36.59</v>
      </c>
      <c r="D19" s="64">
        <v>2.5</v>
      </c>
      <c r="E19" s="64">
        <v>1.5</v>
      </c>
      <c r="F19" s="64">
        <v>0.4</v>
      </c>
      <c r="G19" s="65" t="s">
        <v>107</v>
      </c>
      <c r="H19" s="65" t="s">
        <v>103</v>
      </c>
      <c r="I19" s="66"/>
      <c r="J19" s="67">
        <v>4</v>
      </c>
      <c r="K19" s="5" t="s">
        <v>276</v>
      </c>
      <c r="L19" s="5" t="s">
        <v>269</v>
      </c>
      <c r="M19" s="5" t="s">
        <v>129</v>
      </c>
      <c r="N19" s="5" t="s">
        <v>158</v>
      </c>
      <c r="O19" s="68">
        <f>D19</f>
        <v>2.5</v>
      </c>
      <c r="P19" s="68">
        <f>D19</f>
        <v>2.5</v>
      </c>
      <c r="Q19" s="68">
        <f>D19</f>
        <v>2.5</v>
      </c>
      <c r="R19" s="68">
        <f>IF(V19&gt;3.75,3.75,V19)</f>
        <v>1.14</v>
      </c>
      <c r="S19" s="68">
        <f>IF(W19&gt;3.75,3.75,W19)</f>
        <v>0.06</v>
      </c>
      <c r="T19" s="70" t="str">
        <f>G19</f>
        <v>S</v>
      </c>
      <c r="U19" s="70" t="str">
        <f>H19</f>
        <v>B</v>
      </c>
      <c r="V19" s="58">
        <f>ROUND(E19*CD19,2)</f>
        <v>1.14</v>
      </c>
      <c r="W19" s="58">
        <f>ROUND(F19*EK19,2)</f>
        <v>0.06</v>
      </c>
      <c r="X19" s="56" t="str">
        <f>IF(G19="","",G19)</f>
        <v>S</v>
      </c>
      <c r="Y19" s="47">
        <f>IF(LEN(X19)-LEN(SUBSTITUTE(X19,"b",))=0,0,1.05)</f>
        <v>0</v>
      </c>
      <c r="Z19" s="47">
        <f>IF(LEN(X19)-LEN(SUBSTITUTE(X19,"f",))=0,0,1.1)</f>
        <v>0</v>
      </c>
      <c r="AA19" s="47">
        <f>IF(LEN(X19)-LEN(SUBSTITUTE(X19,"H",))=0,0,0)</f>
        <v>0</v>
      </c>
      <c r="AB19" s="47">
        <f>IF(LEN(X19)-LEN(SUBSTITUTE(X19,"dF",))=0,0,0.36)</f>
        <v>0</v>
      </c>
      <c r="AC19" s="47">
        <f>IF(LEN(X19)-LEN(SUBSTITUTE(X19,"tF",))=0,0,0.53)</f>
        <v>0</v>
      </c>
      <c r="AD19" s="56">
        <f>IF(AB19+AC19=0,1,0)</f>
        <v>1</v>
      </c>
      <c r="AE19" s="47">
        <f>IF(LEN(X19)-LEN(SUBSTITUTE(X19,"F",))=0,0,0.19*AD19)</f>
        <v>0</v>
      </c>
      <c r="AF19" s="47">
        <f>(LEN(X19)-LEN(SUBSTITUTE(X19,"l",)))*1.09</f>
        <v>0</v>
      </c>
      <c r="AG19" s="47">
        <f>SUM(Y19:AC19,AE19,AF19)</f>
        <v>0</v>
      </c>
      <c r="AH19" s="71">
        <f>IF(LEN(X19)-LEN(SUBSTITUTE(X19,"o",))&gt;0,0,1)</f>
        <v>1</v>
      </c>
      <c r="AI19" s="47">
        <f>IF(LEN(X19)-LEN(SUBSTITUTE(X19,"3",))=0,0,1.05)</f>
        <v>0</v>
      </c>
      <c r="AJ19" s="47">
        <f>IF(LEN(X19)-LEN(SUBSTITUTE(X19,"5",))=0,0,1.2)</f>
        <v>0</v>
      </c>
      <c r="AK19" s="47">
        <f>IF(LEN(X19)-LEN(SUBSTITUTE(X19,"7",))=0,0,1.28)</f>
        <v>0</v>
      </c>
      <c r="AL19" s="47">
        <f>IF(LEN(X19)-LEN(SUBSTITUTE(X19,"9",))=0,0,1.37)</f>
        <v>0</v>
      </c>
      <c r="AM19" s="47">
        <f>IF(LEN(X19)-LEN(SUBSTITUTE(X19,"10",))=0,0,1.45)</f>
        <v>0</v>
      </c>
      <c r="AN19" s="47">
        <f>SUM(AI19:AM19)*AH19</f>
        <v>0</v>
      </c>
      <c r="AO19" s="71">
        <f>IF(LEN(X19)-LEN(SUBSTITUTE(X19,"o",))&gt;0,1,0)</f>
        <v>0</v>
      </c>
      <c r="AP19" s="47">
        <f>IF(LEN(X19)-LEN(SUBSTITUTE(X19,"3o",))=0,0,1.07)</f>
        <v>0</v>
      </c>
      <c r="AQ19" s="47">
        <f>IF(LEN(X19)-LEN(SUBSTITUTE(X19,"5o",))=0,0,1.16)</f>
        <v>0</v>
      </c>
      <c r="AR19" s="47">
        <f>IF(LEN(X19)-LEN(SUBSTITUTE(X19,"7o",))=0,0,1.24)</f>
        <v>0</v>
      </c>
      <c r="AS19" s="47">
        <f>IF(LEN(X19)-LEN(SUBSTITUTE(X19,"9o",))=0,0,1.33)</f>
        <v>0</v>
      </c>
      <c r="AT19" s="47">
        <f>IF(LEN(X19)-LEN(SUBSTITUTE(X19,"10o",))=0,0,1.41)</f>
        <v>0</v>
      </c>
      <c r="AU19" s="47">
        <f>IF(LEN(X19)-LEN(SUBSTITUTE(X19,"A",))=0,0,0)</f>
        <v>0</v>
      </c>
      <c r="AV19" s="47">
        <f>IF(LEN(X19)-LEN(SUBSTITUTE(X19,"B",))=0,0,0.04)</f>
        <v>0</v>
      </c>
      <c r="AW19" s="47">
        <f>IF(LEN(X19)-LEN(SUBSTITUTE(X19,"C",))=0,0,0.08)</f>
        <v>0</v>
      </c>
      <c r="AX19" s="47">
        <f>SUM(AP19:AW19)*AO19</f>
        <v>0</v>
      </c>
      <c r="AY19" s="47">
        <f>IF(LEN(X19)-LEN(SUBSTITUTE(X19,"p",))&lt;2,0,(LEN(X19)-LEN(SUBSTITUTE(X19,"p",))-1)*0.03)</f>
        <v>0</v>
      </c>
      <c r="AZ19" s="47">
        <f>IF(LEN(X19)-LEN(SUBSTITUTE(X19,"g",))=0,0,0.03)</f>
        <v>0</v>
      </c>
      <c r="BA19" s="47">
        <f>IF(LEN(X19)-LEN(SUBSTITUTE(X19,"G",))=0,0,0.08)</f>
        <v>0</v>
      </c>
      <c r="BB19" s="47">
        <f>(LEN(X19)-LEN(SUBSTITUTE(X19,"-",)))*0.09</f>
        <v>0</v>
      </c>
      <c r="BC19" s="47">
        <f>SUM(AY19:BB19)</f>
        <v>0</v>
      </c>
      <c r="BD19" s="60">
        <f>LEN(X19)-LEN(SUBSTITUTE(X19,"T",))</f>
        <v>0</v>
      </c>
      <c r="BE19" s="60">
        <f>LEN(X19)-LEN(SUBSTITUTE(X19,"Z",))</f>
        <v>0</v>
      </c>
      <c r="BF19" s="60">
        <f>LEN(X19)-LEN(SUBSTITUTE(X19,"S",))</f>
        <v>1</v>
      </c>
      <c r="BG19" s="60">
        <f>LEN(X19)-LEN(SUBSTITUTE(X19,"Y",))</f>
        <v>0</v>
      </c>
      <c r="BH19" s="60">
        <f>LEN(X19)-LEN(SUBSTITUTE(X19,"X",))</f>
        <v>0</v>
      </c>
      <c r="BI19" s="60">
        <f>LEN(X19)-LEN(SUBSTITUTE(X19,"M",))</f>
        <v>0</v>
      </c>
      <c r="BJ19" s="60">
        <f>LEN(X19)-LEN(SUBSTITUTE(X19,"K",))</f>
        <v>0</v>
      </c>
      <c r="BK19" s="60">
        <f>LEN(X19)-LEN(SUBSTITUTE(X19,"D",))</f>
        <v>0</v>
      </c>
      <c r="BL19" s="60">
        <f>SUM(BD19:BK19)</f>
        <v>1</v>
      </c>
      <c r="BM19" s="60">
        <f>IF(BL19=0,0,1)</f>
        <v>1</v>
      </c>
      <c r="BN19" s="47">
        <f>IF(BL19=1,0.6,0)</f>
        <v>0.6</v>
      </c>
      <c r="BO19" s="47">
        <f>IF(BL19=2,0.81,0)</f>
        <v>0</v>
      </c>
      <c r="BP19" s="47">
        <f>IF(BL19=3,1.01,0)</f>
        <v>0</v>
      </c>
      <c r="BQ19" s="47">
        <f>IF(BL19=4,1.15,0)</f>
        <v>0</v>
      </c>
      <c r="BR19" s="47">
        <f>IF(BL19=5,1.25,0)</f>
        <v>0</v>
      </c>
      <c r="BS19" s="47">
        <f>SUM(BN19:BR19)*BM19</f>
        <v>0.6</v>
      </c>
      <c r="BT19" s="47">
        <f>(LEN(X19)-LEN(SUBSTITUTE(X19,"T",)))*-0.03</f>
        <v>0</v>
      </c>
      <c r="BU19" s="47">
        <f>(LEN(X19)-LEN(SUBSTITUTE(X19,"Z",)))*0</f>
        <v>0</v>
      </c>
      <c r="BV19" s="47">
        <f>(LEN(X19)-LEN(SUBSTITUTE(X19,"S",)))*0.01</f>
        <v>0.01</v>
      </c>
      <c r="BW19" s="47">
        <f>(LEN(X19)-LEN(SUBSTITUTE(X19,"Y",)))*0.01</f>
        <v>0</v>
      </c>
      <c r="BX19" s="47">
        <f>(LEN(X19)-LEN(SUBSTITUTE(X19,"X",)))*0.01</f>
        <v>0</v>
      </c>
      <c r="BY19" s="47">
        <f>(LEN(X19)-LEN(SUBSTITUTE(X19,"M",)))*0.01</f>
        <v>0</v>
      </c>
      <c r="BZ19" s="47">
        <f>(LEN(X19)-LEN(SUBSTITUTE(X19,"K",)))*0.02</f>
        <v>0</v>
      </c>
      <c r="CA19" s="47">
        <f>(LEN(X19)-LEN(SUBSTITUTE(X19,"D",)))*0.02</f>
        <v>0</v>
      </c>
      <c r="CB19" s="47">
        <f>SUM(BT19:CA19)</f>
        <v>0.01</v>
      </c>
      <c r="CC19" s="47">
        <f>IF(A19=1,0.15,0)</f>
        <v>0.15</v>
      </c>
      <c r="CD19" s="47">
        <f>SUM(AG19,AN19,AX19,BC19,BS19,CB19,CC19)</f>
        <v>0.76</v>
      </c>
      <c r="CE19" s="56" t="str">
        <f>IF(H19="","",H19)</f>
        <v>B</v>
      </c>
      <c r="CF19" s="47">
        <f>IF(LEN(CE19)-LEN(SUBSTITUTE(CE19,"b",))=0,0,1.05)</f>
        <v>0</v>
      </c>
      <c r="CG19" s="47">
        <f>IF(LEN(CE19)-LEN(SUBSTITUTE(CE19,"f",))=0,0,1.1)</f>
        <v>0</v>
      </c>
      <c r="CH19" s="47">
        <f>IF(LEN(CE19)-LEN(SUBSTITUTE(CE19,"H",))=0,0,0)</f>
        <v>0</v>
      </c>
      <c r="CI19" s="47">
        <f>IF(LEN(CE19)-LEN(SUBSTITUTE(CE19,"dF",))=0,0,0.36)</f>
        <v>0</v>
      </c>
      <c r="CJ19" s="47">
        <f>IF(LEN(CE19)-LEN(SUBSTITUTE(CE19,"tF",))=0,0,0.53)</f>
        <v>0</v>
      </c>
      <c r="CK19" s="56">
        <f>IF(CI19+CJ19=0,1,0)</f>
        <v>1</v>
      </c>
      <c r="CL19" s="47">
        <f>IF(LEN(CE19)-LEN(SUBSTITUTE(CE19,"F",))=0,0,0.19*CK19)</f>
        <v>0</v>
      </c>
      <c r="CM19" s="47">
        <f>(LEN(CE19)-LEN(SUBSTITUTE(CE19,"l",)))*1.09</f>
        <v>0</v>
      </c>
      <c r="CN19" s="47">
        <f>SUM(CF19:CJ19,CL19,CM19)</f>
        <v>0</v>
      </c>
      <c r="CO19" s="71">
        <f>IF(LEN(CE19)-LEN(SUBSTITUTE(CE19,"o",))&gt;0,0,1)</f>
        <v>1</v>
      </c>
      <c r="CP19" s="47">
        <f>IF(LEN(CE19)-LEN(SUBSTITUTE(CE19,"3",))=0,0,1.05)</f>
        <v>0</v>
      </c>
      <c r="CQ19" s="47">
        <f>IF(LEN(CE19)-LEN(SUBSTITUTE(CE19,"5",))=0,0,1.2)</f>
        <v>0</v>
      </c>
      <c r="CR19" s="47">
        <f>IF(LEN(CE19)-LEN(SUBSTITUTE(CE19,"7",))=0,0,1.28)</f>
        <v>0</v>
      </c>
      <c r="CS19" s="47">
        <f>IF(LEN(CE19)-LEN(SUBSTITUTE(CE19,"9",))=0,0,1.37)</f>
        <v>0</v>
      </c>
      <c r="CT19" s="47">
        <f>IF(LEN(CE19)-LEN(SUBSTITUTE(CE19,"10",))=0,0,1.45)</f>
        <v>0</v>
      </c>
      <c r="CU19" s="47">
        <f>SUM(CP19:CT19)*CO19</f>
        <v>0</v>
      </c>
      <c r="CV19" s="71">
        <f>IF(LEN(CE19)-LEN(SUBSTITUTE(CE19,"o",))&gt;0,1,0)</f>
        <v>0</v>
      </c>
      <c r="CW19" s="47">
        <f>IF(LEN(CE19)-LEN(SUBSTITUTE(CE19,"3o",))=0,0,1.07)</f>
        <v>0</v>
      </c>
      <c r="CX19" s="47">
        <f>IF(LEN(CE19)-LEN(SUBSTITUTE(CE19,"5o",))=0,0,1.16)</f>
        <v>0</v>
      </c>
      <c r="CY19" s="47">
        <f>IF(LEN(CE19)-LEN(SUBSTITUTE(CE19,"7o",))=0,0,1.24)</f>
        <v>0</v>
      </c>
      <c r="CZ19" s="47">
        <f>IF(LEN(CE19)-LEN(SUBSTITUTE(CE19,"9o",))=0,0,1.33)</f>
        <v>0</v>
      </c>
      <c r="DA19" s="47">
        <f>IF(LEN(CE19)-LEN(SUBSTITUTE(CE19,"10o",))=0,0,1.41)</f>
        <v>0</v>
      </c>
      <c r="DB19" s="47">
        <f>IF(LEN(CE19)-LEN(SUBSTITUTE(CE19,"A",))=0,0,0)</f>
        <v>0</v>
      </c>
      <c r="DC19" s="47">
        <f>IF(LEN(CE19)-LEN(SUBSTITUTE(CE19,"B",))=0,0,0.04)</f>
        <v>0.04</v>
      </c>
      <c r="DD19" s="47">
        <f>IF(LEN(CE19)-LEN(SUBSTITUTE(CE19,"C",))=0,0,0.08)</f>
        <v>0</v>
      </c>
      <c r="DE19" s="47">
        <f>SUM(CW19:DD19)*CV19</f>
        <v>0</v>
      </c>
      <c r="DF19" s="47">
        <f>IF(LEN(CE19)-LEN(SUBSTITUTE(CE19,"p",))&lt;2,0,(LEN(CE19)-LEN(SUBSTITUTE(CE19,"p",))-1)*0.03)</f>
        <v>0</v>
      </c>
      <c r="DG19" s="47">
        <f>IF(LEN(CE19)-LEN(SUBSTITUTE(CE19,"g",))=0,0,0.03)</f>
        <v>0</v>
      </c>
      <c r="DH19" s="47">
        <f>IF(LEN(CE19)-LEN(SUBSTITUTE(CE19,"G",))=0,0,0.08)</f>
        <v>0</v>
      </c>
      <c r="DI19" s="47">
        <f>(LEN(CE19)-LEN(SUBSTITUTE(CE19,"-",)))*0.09</f>
        <v>0</v>
      </c>
      <c r="DJ19" s="47">
        <f>SUM(DF19:DI19)</f>
        <v>0</v>
      </c>
      <c r="DK19" s="60">
        <f>LEN(CE19)-LEN(SUBSTITUTE(CE19,"T",))</f>
        <v>0</v>
      </c>
      <c r="DL19" s="60">
        <f>LEN(CE19)-LEN(SUBSTITUTE(CE19,"Z",))</f>
        <v>0</v>
      </c>
      <c r="DM19" s="60">
        <f>LEN(CE19)-LEN(SUBSTITUTE(CE19,"S",))</f>
        <v>0</v>
      </c>
      <c r="DN19" s="60">
        <f>LEN(CE19)-LEN(SUBSTITUTE(CE19,"Y",))</f>
        <v>0</v>
      </c>
      <c r="DO19" s="60">
        <f>LEN(CE19)-LEN(SUBSTITUTE(CE19,"X",))</f>
        <v>0</v>
      </c>
      <c r="DP19" s="60">
        <f>LEN(CE19)-LEN(SUBSTITUTE(CE19,"M",))</f>
        <v>0</v>
      </c>
      <c r="DQ19" s="60">
        <f>LEN(CE19)-LEN(SUBSTITUTE(CE19,"K",))</f>
        <v>0</v>
      </c>
      <c r="DR19" s="60">
        <f>LEN(CE19)-LEN(SUBSTITUTE(CE19,"D",))</f>
        <v>0</v>
      </c>
      <c r="DS19" s="60">
        <f>SUM(DK19:DR19)</f>
        <v>0</v>
      </c>
      <c r="DT19" s="60">
        <f>IF(DS19=0,0,1)</f>
        <v>0</v>
      </c>
      <c r="DU19" s="47">
        <f>IF(DS19=1,0.6,0)</f>
        <v>0</v>
      </c>
      <c r="DV19" s="47">
        <f>IF(DS19=2,0.81,0)</f>
        <v>0</v>
      </c>
      <c r="DW19" s="47">
        <f>IF(DS19=3,1.01,0)</f>
        <v>0</v>
      </c>
      <c r="DX19" s="47">
        <f>IF(DS19=4,1.15,0)</f>
        <v>0</v>
      </c>
      <c r="DY19" s="47">
        <f>IF(DS19=5,1.25,0)</f>
        <v>0</v>
      </c>
      <c r="DZ19" s="47">
        <f>SUM(DU19:DY19)*DT19</f>
        <v>0</v>
      </c>
      <c r="EA19" s="47">
        <f>(LEN(CE19)-LEN(SUBSTITUTE(CE19,"T",)))*-0.03</f>
        <v>0</v>
      </c>
      <c r="EB19" s="47">
        <f>(LEN(CE19)-LEN(SUBSTITUTE(CE19,"Z",)))*0</f>
        <v>0</v>
      </c>
      <c r="EC19" s="47">
        <f>(LEN(CE19)-LEN(SUBSTITUTE(CE19,"S",)))*0.01</f>
        <v>0</v>
      </c>
      <c r="ED19" s="47">
        <f>(LEN(CE19)-LEN(SUBSTITUTE(CE19,"Y",)))*0.01</f>
        <v>0</v>
      </c>
      <c r="EE19" s="47">
        <f>(LEN(CE19)-LEN(SUBSTITUTE(CE19,"X",)))*0.01</f>
        <v>0</v>
      </c>
      <c r="EF19" s="47">
        <f>(LEN(CE19)-LEN(SUBSTITUTE(CE19,"M",)))*0.01</f>
        <v>0</v>
      </c>
      <c r="EG19" s="47">
        <f>(LEN(CE19)-LEN(SUBSTITUTE(CE19,"K",)))*0.02</f>
        <v>0</v>
      </c>
      <c r="EH19" s="47">
        <f>(LEN(CE19)-LEN(SUBSTITUTE(CE19,"D",)))*0.02</f>
        <v>0</v>
      </c>
      <c r="EI19" s="47">
        <f>SUM(EA19:EH19)</f>
        <v>0</v>
      </c>
      <c r="EJ19" s="47">
        <f>IF(A19=1,0.15,0)</f>
        <v>0.15</v>
      </c>
      <c r="EK19" s="47">
        <f>SUM(CN19,CU19,DE19,DJ19,DZ19,EI19,EJ19)</f>
        <v>0.15</v>
      </c>
      <c r="EL19" s="68">
        <f>C19</f>
        <v>36.59</v>
      </c>
      <c r="EM19" s="68">
        <f>SUM(O19:Q19)+R19+S19</f>
        <v>8.700000000000001</v>
      </c>
      <c r="EN19" s="98">
        <f>ROUND(18-(12*C19)/B19,2)</f>
        <v>-7.09</v>
      </c>
      <c r="EO19" s="68">
        <f>IF(EN19&gt;7.5,7.5,IF(EN19&lt;0,0,EN19))</f>
        <v>0</v>
      </c>
      <c r="EP19" s="68">
        <f>SUM(EM19,EO19)</f>
        <v>8.700000000000001</v>
      </c>
    </row>
  </sheetData>
  <mergeCells count="130">
    <mergeCell ref="J1:EP1"/>
    <mergeCell ref="J2:EP2"/>
    <mergeCell ref="J4:K4"/>
    <mergeCell ref="L4:O4"/>
    <mergeCell ref="J5:K5"/>
    <mergeCell ref="L5:O5"/>
    <mergeCell ref="J6:K6"/>
    <mergeCell ref="L6:O6"/>
    <mergeCell ref="J7:K7"/>
    <mergeCell ref="L7:O7"/>
    <mergeCell ref="J8:K8"/>
    <mergeCell ref="L8:O8"/>
    <mergeCell ref="J9:K9"/>
    <mergeCell ref="L9:O9"/>
    <mergeCell ref="A11:H11"/>
    <mergeCell ref="J11:J15"/>
    <mergeCell ref="K11:K15"/>
    <mergeCell ref="L11:L15"/>
    <mergeCell ref="M11:M15"/>
    <mergeCell ref="N11:N15"/>
    <mergeCell ref="O11:Q11"/>
    <mergeCell ref="R11:U11"/>
    <mergeCell ref="V11:W13"/>
    <mergeCell ref="X11:EK11"/>
    <mergeCell ref="EL11:EL15"/>
    <mergeCell ref="EM11:EM15"/>
    <mergeCell ref="EN11:EN15"/>
    <mergeCell ref="EO11:EO15"/>
    <mergeCell ref="EP11:EP15"/>
    <mergeCell ref="A12:A15"/>
    <mergeCell ref="B12:B15"/>
    <mergeCell ref="C12:C15"/>
    <mergeCell ref="D12:D15"/>
    <mergeCell ref="E12:F13"/>
    <mergeCell ref="G12:H13"/>
    <mergeCell ref="O12:O15"/>
    <mergeCell ref="P12:P15"/>
    <mergeCell ref="Q12:Q15"/>
    <mergeCell ref="R12:S13"/>
    <mergeCell ref="T12:U13"/>
    <mergeCell ref="X12:CD12"/>
    <mergeCell ref="CE12:EK12"/>
    <mergeCell ref="X13:X15"/>
    <mergeCell ref="Y13:AG13"/>
    <mergeCell ref="AH13:AN13"/>
    <mergeCell ref="AO13:AX13"/>
    <mergeCell ref="AY13:BC13"/>
    <mergeCell ref="BD13:CB13"/>
    <mergeCell ref="CC13:CC15"/>
    <mergeCell ref="CD13:CD15"/>
    <mergeCell ref="CE13:CE15"/>
    <mergeCell ref="CF13:CN13"/>
    <mergeCell ref="CO13:CU13"/>
    <mergeCell ref="CV13:DE13"/>
    <mergeCell ref="DF13:DJ13"/>
    <mergeCell ref="DK13:EI13"/>
    <mergeCell ref="EJ13:EJ15"/>
    <mergeCell ref="EK13:EK15"/>
    <mergeCell ref="E14:E15"/>
    <mergeCell ref="F14:F15"/>
    <mergeCell ref="G14:G15"/>
    <mergeCell ref="H14:H15"/>
    <mergeCell ref="R14:R15"/>
    <mergeCell ref="S14:S15"/>
    <mergeCell ref="T14:T15"/>
    <mergeCell ref="U14:U15"/>
    <mergeCell ref="V14:V15"/>
    <mergeCell ref="W14:W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AS14:AS15"/>
    <mergeCell ref="AT14:AT15"/>
    <mergeCell ref="AU14:AW14"/>
    <mergeCell ref="AX14:AX15"/>
    <mergeCell ref="AY14:AY15"/>
    <mergeCell ref="AZ14:AZ15"/>
    <mergeCell ref="BA14:BA15"/>
    <mergeCell ref="BB14:BB15"/>
    <mergeCell ref="BC14:BC15"/>
    <mergeCell ref="BD14:BS14"/>
    <mergeCell ref="BT14:CB14"/>
    <mergeCell ref="CF14:CF15"/>
    <mergeCell ref="CG14:CG15"/>
    <mergeCell ref="CH14:CH15"/>
    <mergeCell ref="CI14:CI15"/>
    <mergeCell ref="CJ14:CJ15"/>
    <mergeCell ref="CK14:CK15"/>
    <mergeCell ref="CL14:CL15"/>
    <mergeCell ref="CM14:CM15"/>
    <mergeCell ref="CN14:CN15"/>
    <mergeCell ref="CO14:CO15"/>
    <mergeCell ref="CP14:CP15"/>
    <mergeCell ref="CQ14:CQ15"/>
    <mergeCell ref="CR14:CR15"/>
    <mergeCell ref="CS14:CS15"/>
    <mergeCell ref="CT14:CT15"/>
    <mergeCell ref="CU14:CU15"/>
    <mergeCell ref="CV14:CV15"/>
    <mergeCell ref="CW14:CW15"/>
    <mergeCell ref="CX14:CX15"/>
    <mergeCell ref="CY14:CY15"/>
    <mergeCell ref="CZ14:CZ15"/>
    <mergeCell ref="DA14:DA15"/>
    <mergeCell ref="DB14:DD14"/>
    <mergeCell ref="DE14:DE15"/>
    <mergeCell ref="DF14:DF15"/>
    <mergeCell ref="DG14:DG15"/>
    <mergeCell ref="DH14:DH15"/>
    <mergeCell ref="DI14:DI15"/>
    <mergeCell ref="DJ14:DJ15"/>
    <mergeCell ref="DK14:DZ14"/>
    <mergeCell ref="EA14:EI14"/>
  </mergeCells>
  <printOptions/>
  <pageMargins left="0.5097222222222222" right="0.32013888888888886" top="0.9840277777777777" bottom="0.9840277777777777" header="0.5118055555555555" footer="0.5118055555555555"/>
  <pageSetup fitToHeight="0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IV17"/>
  <sheetViews>
    <sheetView showGridLines="0" zoomScale="90" zoomScaleNormal="90" workbookViewId="0" topLeftCell="A1">
      <selection activeCell="S23" sqref="S23"/>
    </sheetView>
  </sheetViews>
  <sheetFormatPr defaultColWidth="1.3359375" defaultRowHeight="11.25"/>
  <cols>
    <col min="1" max="1" width="0" style="21" hidden="1" customWidth="1"/>
    <col min="2" max="3" width="0" style="22" hidden="1" customWidth="1"/>
    <col min="4" max="6" width="0" style="23" hidden="1" customWidth="1"/>
    <col min="7" max="8" width="0" style="24" hidden="1" customWidth="1"/>
    <col min="9" max="9" width="0" style="25" hidden="1" customWidth="1"/>
    <col min="10" max="11" width="9.5" style="35" customWidth="1"/>
    <col min="12" max="12" width="18.83203125" style="35" customWidth="1"/>
    <col min="13" max="13" width="9.5" style="35" customWidth="1"/>
    <col min="14" max="14" width="18.83203125" style="35" customWidth="1"/>
    <col min="15" max="15" width="9.5" style="23" customWidth="1"/>
    <col min="16" max="17" width="0" style="23" hidden="1" customWidth="1"/>
    <col min="18" max="21" width="9.5" style="23" customWidth="1"/>
    <col min="22" max="23" width="0" style="29" hidden="1" customWidth="1"/>
    <col min="24" max="24" width="0" style="30" hidden="1" customWidth="1"/>
    <col min="25" max="29" width="0" style="31" hidden="1" customWidth="1"/>
    <col min="30" max="30" width="0" style="30" hidden="1" customWidth="1"/>
    <col min="31" max="33" width="0" style="31" hidden="1" customWidth="1"/>
    <col min="34" max="34" width="0" style="32" hidden="1" customWidth="1"/>
    <col min="35" max="40" width="0" style="31" hidden="1" customWidth="1"/>
    <col min="41" max="41" width="0" style="32" hidden="1" customWidth="1"/>
    <col min="42" max="52" width="0" style="31" hidden="1" customWidth="1"/>
    <col min="53" max="55" width="0" style="33" hidden="1" customWidth="1"/>
    <col min="56" max="65" width="0" style="34" hidden="1" customWidth="1"/>
    <col min="66" max="82" width="0" style="33" hidden="1" customWidth="1"/>
    <col min="83" max="83" width="0" style="30" hidden="1" customWidth="1"/>
    <col min="84" max="88" width="0" style="31" hidden="1" customWidth="1"/>
    <col min="89" max="89" width="0" style="30" hidden="1" customWidth="1"/>
    <col min="90" max="92" width="0" style="31" hidden="1" customWidth="1"/>
    <col min="93" max="93" width="0" style="32" hidden="1" customWidth="1"/>
    <col min="94" max="99" width="0" style="31" hidden="1" customWidth="1"/>
    <col min="100" max="100" width="0" style="32" hidden="1" customWidth="1"/>
    <col min="101" max="111" width="0" style="31" hidden="1" customWidth="1"/>
    <col min="112" max="114" width="0" style="33" hidden="1" customWidth="1"/>
    <col min="115" max="124" width="0" style="34" hidden="1" customWidth="1"/>
    <col min="125" max="141" width="0" style="33" hidden="1" customWidth="1"/>
    <col min="142" max="143" width="9.5" style="23" customWidth="1"/>
    <col min="144" max="144" width="0" style="33" hidden="1" customWidth="1"/>
    <col min="145" max="146" width="9.5" style="23" customWidth="1"/>
    <col min="147" max="16384" width="9.33203125" style="35" customWidth="1"/>
  </cols>
  <sheetData>
    <row r="1" spans="1:256" s="2" customFormat="1" ht="27">
      <c r="A1" s="21"/>
      <c r="B1" s="22"/>
      <c r="C1" s="22"/>
      <c r="D1" s="23"/>
      <c r="E1" s="23"/>
      <c r="F1" s="23"/>
      <c r="G1" s="24"/>
      <c r="H1" s="24"/>
      <c r="I1" s="25"/>
      <c r="J1" s="2" t="s">
        <v>0</v>
      </c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s="3" customFormat="1" ht="13.5" customHeight="1">
      <c r="A2" s="21"/>
      <c r="B2" s="22"/>
      <c r="C2" s="22"/>
      <c r="D2" s="23"/>
      <c r="E2" s="23"/>
      <c r="F2" s="23"/>
      <c r="G2" s="24"/>
      <c r="H2" s="24"/>
      <c r="I2" s="25"/>
      <c r="J2" s="3" t="s">
        <v>1</v>
      </c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</row>
    <row r="3" spans="10:146" ht="13.5" customHeight="1">
      <c r="J3" s="26"/>
      <c r="K3" s="26"/>
      <c r="L3" s="26"/>
      <c r="M3" s="26"/>
      <c r="N3" s="26"/>
      <c r="O3" s="28"/>
      <c r="P3" s="28"/>
      <c r="Q3" s="28"/>
      <c r="R3" s="28"/>
      <c r="S3" s="28"/>
      <c r="T3" s="28"/>
      <c r="U3" s="28"/>
      <c r="EL3" s="28"/>
      <c r="EM3" s="28"/>
      <c r="EO3" s="28"/>
      <c r="EP3" s="28"/>
    </row>
    <row r="4" spans="10:146" ht="13.5" customHeight="1">
      <c r="J4" s="4" t="s">
        <v>2</v>
      </c>
      <c r="K4" s="4"/>
      <c r="L4" s="5" t="s">
        <v>277</v>
      </c>
      <c r="M4" s="5"/>
      <c r="N4" s="5"/>
      <c r="O4" s="5"/>
      <c r="P4" s="28"/>
      <c r="Q4" s="28"/>
      <c r="R4" s="28"/>
      <c r="S4" s="28"/>
      <c r="T4" s="28"/>
      <c r="U4" s="28"/>
      <c r="V4" s="111"/>
      <c r="W4" s="111"/>
      <c r="EL4" s="28"/>
      <c r="EM4" s="28"/>
      <c r="EO4" s="28"/>
      <c r="EP4" s="28"/>
    </row>
    <row r="5" spans="4:146" ht="13.5" customHeight="1">
      <c r="D5" s="28"/>
      <c r="J5" s="4" t="s">
        <v>4</v>
      </c>
      <c r="K5" s="4"/>
      <c r="L5" s="5" t="s">
        <v>5</v>
      </c>
      <c r="M5" s="5"/>
      <c r="N5" s="5"/>
      <c r="O5" s="5"/>
      <c r="P5" s="28"/>
      <c r="Q5" s="28"/>
      <c r="R5" s="28"/>
      <c r="S5" s="28"/>
      <c r="T5" s="28"/>
      <c r="U5" s="28"/>
      <c r="V5" s="111"/>
      <c r="W5" s="111"/>
      <c r="EL5" s="28"/>
      <c r="EM5" s="28"/>
      <c r="EO5" s="28"/>
      <c r="EP5" s="28"/>
    </row>
    <row r="6" spans="10:146" ht="13.5" customHeight="1">
      <c r="J6" s="4" t="s">
        <v>6</v>
      </c>
      <c r="K6" s="4"/>
      <c r="L6" s="8">
        <v>170</v>
      </c>
      <c r="M6" s="8"/>
      <c r="N6" s="8"/>
      <c r="O6" s="8"/>
      <c r="P6" s="28"/>
      <c r="Q6" s="28"/>
      <c r="R6" s="28"/>
      <c r="S6" s="28"/>
      <c r="T6" s="28"/>
      <c r="U6" s="28"/>
      <c r="V6" s="111"/>
      <c r="W6" s="111"/>
      <c r="EL6" s="28"/>
      <c r="EM6" s="28"/>
      <c r="EO6" s="28"/>
      <c r="EP6" s="28"/>
    </row>
    <row r="7" spans="10:146" ht="13.5" customHeight="1">
      <c r="J7" s="4" t="s">
        <v>7</v>
      </c>
      <c r="K7" s="4"/>
      <c r="L7" s="8">
        <v>30</v>
      </c>
      <c r="M7" s="8"/>
      <c r="N7" s="8"/>
      <c r="O7" s="8"/>
      <c r="P7" s="28"/>
      <c r="Q7" s="28"/>
      <c r="R7" s="28"/>
      <c r="S7" s="28"/>
      <c r="T7" s="28"/>
      <c r="U7" s="28"/>
      <c r="V7" s="111"/>
      <c r="W7" s="111"/>
      <c r="EL7" s="28"/>
      <c r="EM7" s="28"/>
      <c r="EO7" s="28"/>
      <c r="EP7" s="28"/>
    </row>
    <row r="8" spans="10:146" ht="13.5" customHeight="1">
      <c r="J8" s="4" t="s">
        <v>8</v>
      </c>
      <c r="K8" s="4"/>
      <c r="L8" s="8">
        <v>18</v>
      </c>
      <c r="M8" s="8"/>
      <c r="N8" s="8"/>
      <c r="O8" s="8"/>
      <c r="P8" s="28"/>
      <c r="Q8" s="28"/>
      <c r="R8" s="28"/>
      <c r="S8" s="28"/>
      <c r="T8" s="28"/>
      <c r="U8" s="28"/>
      <c r="V8" s="111"/>
      <c r="W8" s="111"/>
      <c r="EL8" s="28"/>
      <c r="EM8" s="28"/>
      <c r="EO8" s="28"/>
      <c r="EP8" s="28"/>
    </row>
    <row r="9" spans="10:146" ht="13.5" customHeight="1">
      <c r="J9" s="4" t="s">
        <v>9</v>
      </c>
      <c r="K9" s="4"/>
      <c r="L9" s="8">
        <f>L6/9.7</f>
        <v>17.52577319587629</v>
      </c>
      <c r="M9" s="8"/>
      <c r="N9" s="8"/>
      <c r="O9" s="8"/>
      <c r="P9" s="28"/>
      <c r="Q9" s="28"/>
      <c r="R9" s="28"/>
      <c r="S9" s="28"/>
      <c r="T9" s="28"/>
      <c r="U9" s="28"/>
      <c r="V9" s="111"/>
      <c r="W9" s="111"/>
      <c r="EL9" s="28"/>
      <c r="EM9" s="28"/>
      <c r="EO9" s="28"/>
      <c r="EP9" s="28"/>
    </row>
    <row r="10" spans="10:146" ht="13.5" customHeight="1">
      <c r="J10" s="26"/>
      <c r="K10" s="26"/>
      <c r="L10" s="26"/>
      <c r="M10" s="26"/>
      <c r="N10" s="26"/>
      <c r="O10" s="28"/>
      <c r="P10" s="28"/>
      <c r="Q10" s="28"/>
      <c r="R10" s="28"/>
      <c r="S10" s="28"/>
      <c r="T10" s="28"/>
      <c r="U10" s="28"/>
      <c r="EL10" s="28"/>
      <c r="EM10" s="28"/>
      <c r="EO10" s="28"/>
      <c r="EP10" s="28"/>
    </row>
    <row r="11" spans="1:256" s="47" customFormat="1" ht="13.5" customHeight="1">
      <c r="A11" s="43" t="s">
        <v>37</v>
      </c>
      <c r="B11" s="43"/>
      <c r="C11" s="43"/>
      <c r="D11" s="43"/>
      <c r="E11" s="43"/>
      <c r="F11" s="43"/>
      <c r="G11" s="43"/>
      <c r="H11" s="43"/>
      <c r="I11" s="44"/>
      <c r="J11" s="4" t="s">
        <v>38</v>
      </c>
      <c r="K11" s="4" t="s">
        <v>39</v>
      </c>
      <c r="L11" s="4" t="s">
        <v>40</v>
      </c>
      <c r="M11" s="4" t="s">
        <v>41</v>
      </c>
      <c r="N11" s="4" t="s">
        <v>42</v>
      </c>
      <c r="O11" s="45" t="s">
        <v>43</v>
      </c>
      <c r="P11" s="45"/>
      <c r="Q11" s="45"/>
      <c r="R11" s="4" t="s">
        <v>44</v>
      </c>
      <c r="S11" s="4"/>
      <c r="T11" s="4"/>
      <c r="U11" s="4"/>
      <c r="V11" s="46" t="s">
        <v>45</v>
      </c>
      <c r="W11" s="46"/>
      <c r="X11" s="47" t="s">
        <v>46</v>
      </c>
      <c r="EL11" s="45" t="s">
        <v>47</v>
      </c>
      <c r="EM11" s="48" t="s">
        <v>48</v>
      </c>
      <c r="EN11" s="49" t="s">
        <v>49</v>
      </c>
      <c r="EO11" s="48" t="s">
        <v>50</v>
      </c>
      <c r="EP11" s="48" t="s">
        <v>51</v>
      </c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s="55" customFormat="1" ht="13.5" customHeight="1">
      <c r="A12" s="50" t="s">
        <v>52</v>
      </c>
      <c r="B12" s="51" t="s">
        <v>53</v>
      </c>
      <c r="C12" s="51" t="s">
        <v>47</v>
      </c>
      <c r="D12" s="52" t="s">
        <v>54</v>
      </c>
      <c r="E12" s="52" t="s">
        <v>55</v>
      </c>
      <c r="F12" s="52"/>
      <c r="G12" s="53" t="s">
        <v>56</v>
      </c>
      <c r="H12" s="53"/>
      <c r="I12" s="54"/>
      <c r="J12" s="4"/>
      <c r="K12" s="4"/>
      <c r="L12" s="4"/>
      <c r="M12" s="4"/>
      <c r="N12" s="4"/>
      <c r="O12" s="45" t="s">
        <v>57</v>
      </c>
      <c r="P12" s="45" t="s">
        <v>58</v>
      </c>
      <c r="Q12" s="45" t="s">
        <v>59</v>
      </c>
      <c r="R12" s="45" t="s">
        <v>58</v>
      </c>
      <c r="S12" s="45"/>
      <c r="T12" s="45" t="s">
        <v>60</v>
      </c>
      <c r="U12" s="45"/>
      <c r="V12" s="46"/>
      <c r="W12" s="46"/>
      <c r="X12" s="55" t="s">
        <v>61</v>
      </c>
      <c r="CE12" s="55" t="s">
        <v>62</v>
      </c>
      <c r="EL12" s="45"/>
      <c r="EM12" s="45"/>
      <c r="EN12" s="49"/>
      <c r="EO12" s="48"/>
      <c r="EP12" s="48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146" ht="13.5" customHeight="1">
      <c r="A13" s="50"/>
      <c r="B13" s="51"/>
      <c r="C13" s="51"/>
      <c r="D13" s="52"/>
      <c r="E13" s="52"/>
      <c r="F13" s="52"/>
      <c r="G13" s="53"/>
      <c r="H13" s="53"/>
      <c r="I13" s="54"/>
      <c r="J13" s="4"/>
      <c r="K13" s="4"/>
      <c r="L13" s="4"/>
      <c r="M13" s="4"/>
      <c r="N13" s="4"/>
      <c r="O13" s="45"/>
      <c r="P13" s="45"/>
      <c r="Q13" s="45"/>
      <c r="R13" s="45"/>
      <c r="S13" s="45"/>
      <c r="T13" s="45"/>
      <c r="U13" s="45"/>
      <c r="V13" s="46"/>
      <c r="W13" s="46"/>
      <c r="X13" s="56" t="s">
        <v>63</v>
      </c>
      <c r="Y13" s="55" t="s">
        <v>64</v>
      </c>
      <c r="Z13" s="55"/>
      <c r="AA13" s="55"/>
      <c r="AB13" s="55"/>
      <c r="AC13" s="55"/>
      <c r="AD13" s="55"/>
      <c r="AE13" s="55"/>
      <c r="AF13" s="55"/>
      <c r="AG13" s="55"/>
      <c r="AH13" s="55" t="s">
        <v>65</v>
      </c>
      <c r="AI13" s="55"/>
      <c r="AJ13" s="55"/>
      <c r="AK13" s="55"/>
      <c r="AL13" s="55"/>
      <c r="AM13" s="55"/>
      <c r="AN13" s="55"/>
      <c r="AO13" s="55" t="s">
        <v>66</v>
      </c>
      <c r="AP13" s="55"/>
      <c r="AQ13" s="55"/>
      <c r="AR13" s="55"/>
      <c r="AS13" s="55"/>
      <c r="AT13" s="55"/>
      <c r="AU13" s="55"/>
      <c r="AV13" s="55"/>
      <c r="AW13" s="55"/>
      <c r="AX13" s="55"/>
      <c r="AY13" s="55" t="s">
        <v>67</v>
      </c>
      <c r="AZ13" s="55"/>
      <c r="BA13" s="55"/>
      <c r="BB13" s="55"/>
      <c r="BC13" s="55"/>
      <c r="BD13" s="55" t="s">
        <v>68</v>
      </c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 t="s">
        <v>69</v>
      </c>
      <c r="CD13" s="57" t="s">
        <v>70</v>
      </c>
      <c r="CE13" s="56" t="s">
        <v>71</v>
      </c>
      <c r="CF13" s="55" t="s">
        <v>64</v>
      </c>
      <c r="CG13" s="55"/>
      <c r="CH13" s="55"/>
      <c r="CI13" s="55"/>
      <c r="CJ13" s="55"/>
      <c r="CK13" s="55"/>
      <c r="CL13" s="55"/>
      <c r="CM13" s="55"/>
      <c r="CN13" s="55"/>
      <c r="CO13" s="55" t="s">
        <v>65</v>
      </c>
      <c r="CP13" s="55"/>
      <c r="CQ13" s="55"/>
      <c r="CR13" s="55"/>
      <c r="CS13" s="55"/>
      <c r="CT13" s="55"/>
      <c r="CU13" s="55"/>
      <c r="CV13" s="55" t="s">
        <v>66</v>
      </c>
      <c r="CW13" s="55"/>
      <c r="CX13" s="55"/>
      <c r="CY13" s="55"/>
      <c r="CZ13" s="55"/>
      <c r="DA13" s="55"/>
      <c r="DB13" s="55"/>
      <c r="DC13" s="55"/>
      <c r="DD13" s="55"/>
      <c r="DE13" s="55"/>
      <c r="DF13" s="55" t="s">
        <v>67</v>
      </c>
      <c r="DG13" s="55"/>
      <c r="DH13" s="55"/>
      <c r="DI13" s="55"/>
      <c r="DJ13" s="55"/>
      <c r="DK13" s="55" t="s">
        <v>68</v>
      </c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 t="s">
        <v>69</v>
      </c>
      <c r="EK13" s="57" t="s">
        <v>72</v>
      </c>
      <c r="EL13" s="45"/>
      <c r="EM13" s="45"/>
      <c r="EN13" s="49"/>
      <c r="EO13" s="48"/>
      <c r="EP13" s="48"/>
    </row>
    <row r="14" spans="1:146" ht="13.5" customHeight="1">
      <c r="A14" s="50"/>
      <c r="B14" s="51"/>
      <c r="C14" s="51"/>
      <c r="D14" s="52"/>
      <c r="E14" s="52" t="s">
        <v>73</v>
      </c>
      <c r="F14" s="52" t="s">
        <v>74</v>
      </c>
      <c r="G14" s="53" t="s">
        <v>73</v>
      </c>
      <c r="H14" s="53" t="s">
        <v>74</v>
      </c>
      <c r="I14" s="54"/>
      <c r="J14" s="4"/>
      <c r="K14" s="4"/>
      <c r="L14" s="4"/>
      <c r="M14" s="4"/>
      <c r="N14" s="4"/>
      <c r="O14" s="45"/>
      <c r="P14" s="45"/>
      <c r="Q14" s="45"/>
      <c r="R14" s="45" t="s">
        <v>73</v>
      </c>
      <c r="S14" s="45" t="s">
        <v>74</v>
      </c>
      <c r="T14" s="45" t="s">
        <v>73</v>
      </c>
      <c r="U14" s="45" t="s">
        <v>74</v>
      </c>
      <c r="V14" s="58" t="s">
        <v>63</v>
      </c>
      <c r="W14" s="58" t="s">
        <v>71</v>
      </c>
      <c r="X14" s="56"/>
      <c r="Y14" s="55" t="s">
        <v>75</v>
      </c>
      <c r="Z14" s="55" t="s">
        <v>76</v>
      </c>
      <c r="AA14" s="55" t="s">
        <v>77</v>
      </c>
      <c r="AB14" s="55" t="s">
        <v>78</v>
      </c>
      <c r="AC14" s="55" t="s">
        <v>79</v>
      </c>
      <c r="AD14" s="56" t="s">
        <v>80</v>
      </c>
      <c r="AE14" s="55" t="s">
        <v>81</v>
      </c>
      <c r="AF14" s="55" t="s">
        <v>82</v>
      </c>
      <c r="AG14" s="55" t="s">
        <v>83</v>
      </c>
      <c r="AH14" s="59" t="s">
        <v>84</v>
      </c>
      <c r="AI14" s="55" t="s">
        <v>85</v>
      </c>
      <c r="AJ14" s="55" t="s">
        <v>86</v>
      </c>
      <c r="AK14" s="55" t="s">
        <v>87</v>
      </c>
      <c r="AL14" s="55" t="s">
        <v>88</v>
      </c>
      <c r="AM14" s="55" t="s">
        <v>89</v>
      </c>
      <c r="AN14" s="55" t="s">
        <v>83</v>
      </c>
      <c r="AO14" s="59" t="s">
        <v>84</v>
      </c>
      <c r="AP14" s="55" t="s">
        <v>90</v>
      </c>
      <c r="AQ14" s="55" t="s">
        <v>91</v>
      </c>
      <c r="AR14" s="55" t="s">
        <v>92</v>
      </c>
      <c r="AS14" s="55" t="s">
        <v>93</v>
      </c>
      <c r="AT14" s="55" t="s">
        <v>94</v>
      </c>
      <c r="AU14" s="55" t="s">
        <v>95</v>
      </c>
      <c r="AV14" s="55"/>
      <c r="AW14" s="55"/>
      <c r="AX14" s="55" t="s">
        <v>83</v>
      </c>
      <c r="AY14" s="55" t="s">
        <v>96</v>
      </c>
      <c r="AZ14" s="55" t="s">
        <v>97</v>
      </c>
      <c r="BA14" s="47" t="s">
        <v>98</v>
      </c>
      <c r="BB14" s="47" t="s">
        <v>99</v>
      </c>
      <c r="BC14" s="55" t="s">
        <v>83</v>
      </c>
      <c r="BD14" s="55" t="s">
        <v>100</v>
      </c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 t="s">
        <v>101</v>
      </c>
      <c r="BU14" s="55"/>
      <c r="BV14" s="55"/>
      <c r="BW14" s="55"/>
      <c r="BX14" s="55"/>
      <c r="BY14" s="55"/>
      <c r="BZ14" s="55"/>
      <c r="CA14" s="55"/>
      <c r="CB14" s="55"/>
      <c r="CC14" s="55"/>
      <c r="CD14" s="57"/>
      <c r="CE14" s="56"/>
      <c r="CF14" s="55" t="s">
        <v>75</v>
      </c>
      <c r="CG14" s="55" t="s">
        <v>76</v>
      </c>
      <c r="CH14" s="55" t="s">
        <v>77</v>
      </c>
      <c r="CI14" s="55" t="s">
        <v>78</v>
      </c>
      <c r="CJ14" s="55" t="s">
        <v>79</v>
      </c>
      <c r="CK14" s="56" t="s">
        <v>80</v>
      </c>
      <c r="CL14" s="55" t="s">
        <v>81</v>
      </c>
      <c r="CM14" s="55" t="s">
        <v>82</v>
      </c>
      <c r="CN14" s="55" t="s">
        <v>83</v>
      </c>
      <c r="CO14" s="59" t="s">
        <v>84</v>
      </c>
      <c r="CP14" s="55" t="s">
        <v>85</v>
      </c>
      <c r="CQ14" s="55" t="s">
        <v>86</v>
      </c>
      <c r="CR14" s="55" t="s">
        <v>87</v>
      </c>
      <c r="CS14" s="55" t="s">
        <v>88</v>
      </c>
      <c r="CT14" s="55" t="s">
        <v>89</v>
      </c>
      <c r="CU14" s="55" t="s">
        <v>83</v>
      </c>
      <c r="CV14" s="59" t="s">
        <v>84</v>
      </c>
      <c r="CW14" s="55" t="s">
        <v>90</v>
      </c>
      <c r="CX14" s="55" t="s">
        <v>91</v>
      </c>
      <c r="CY14" s="55" t="s">
        <v>92</v>
      </c>
      <c r="CZ14" s="55" t="s">
        <v>93</v>
      </c>
      <c r="DA14" s="55" t="s">
        <v>94</v>
      </c>
      <c r="DB14" s="55" t="s">
        <v>95</v>
      </c>
      <c r="DC14" s="55"/>
      <c r="DD14" s="55"/>
      <c r="DE14" s="55" t="s">
        <v>83</v>
      </c>
      <c r="DF14" s="55" t="s">
        <v>96</v>
      </c>
      <c r="DG14" s="55" t="s">
        <v>97</v>
      </c>
      <c r="DH14" s="47" t="s">
        <v>98</v>
      </c>
      <c r="DI14" s="47" t="s">
        <v>99</v>
      </c>
      <c r="DJ14" s="55" t="s">
        <v>83</v>
      </c>
      <c r="DK14" s="55" t="s">
        <v>100</v>
      </c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 t="s">
        <v>101</v>
      </c>
      <c r="EB14" s="55"/>
      <c r="EC14" s="55"/>
      <c r="ED14" s="55"/>
      <c r="EE14" s="55"/>
      <c r="EF14" s="55"/>
      <c r="EG14" s="55"/>
      <c r="EH14" s="55"/>
      <c r="EI14" s="55"/>
      <c r="EJ14" s="55"/>
      <c r="EK14" s="57"/>
      <c r="EL14" s="45"/>
      <c r="EM14" s="45"/>
      <c r="EN14" s="49"/>
      <c r="EO14" s="48"/>
      <c r="EP14" s="48"/>
    </row>
    <row r="15" spans="1:146" ht="13.5" customHeight="1">
      <c r="A15" s="50"/>
      <c r="B15" s="51"/>
      <c r="C15" s="51"/>
      <c r="D15" s="52"/>
      <c r="E15" s="52"/>
      <c r="F15" s="52"/>
      <c r="G15" s="53"/>
      <c r="H15" s="53"/>
      <c r="I15" s="54"/>
      <c r="J15" s="4"/>
      <c r="K15" s="4"/>
      <c r="L15" s="4"/>
      <c r="M15" s="4"/>
      <c r="N15" s="4"/>
      <c r="O15" s="45"/>
      <c r="P15" s="45"/>
      <c r="Q15" s="45"/>
      <c r="R15" s="45"/>
      <c r="S15" s="45"/>
      <c r="T15" s="45"/>
      <c r="U15" s="45"/>
      <c r="V15" s="58"/>
      <c r="W15" s="58"/>
      <c r="X15" s="56"/>
      <c r="Y15" s="55"/>
      <c r="Z15" s="55"/>
      <c r="AA15" s="55"/>
      <c r="AB15" s="55"/>
      <c r="AC15" s="55"/>
      <c r="AD15" s="56"/>
      <c r="AE15" s="55"/>
      <c r="AF15" s="55"/>
      <c r="AG15" s="55"/>
      <c r="AH15" s="59"/>
      <c r="AI15" s="55"/>
      <c r="AJ15" s="55"/>
      <c r="AK15" s="55"/>
      <c r="AL15" s="55"/>
      <c r="AM15" s="55"/>
      <c r="AN15" s="55"/>
      <c r="AO15" s="59"/>
      <c r="AP15" s="55"/>
      <c r="AQ15" s="55"/>
      <c r="AR15" s="55"/>
      <c r="AS15" s="55"/>
      <c r="AT15" s="55"/>
      <c r="AU15" s="55" t="s">
        <v>102</v>
      </c>
      <c r="AV15" s="55" t="s">
        <v>103</v>
      </c>
      <c r="AW15" s="55" t="s">
        <v>104</v>
      </c>
      <c r="AX15" s="55"/>
      <c r="AY15" s="55"/>
      <c r="AZ15" s="55"/>
      <c r="BA15" s="47"/>
      <c r="BB15" s="47"/>
      <c r="BC15" s="55"/>
      <c r="BD15" s="60" t="s">
        <v>105</v>
      </c>
      <c r="BE15" s="60" t="s">
        <v>106</v>
      </c>
      <c r="BF15" s="60" t="s">
        <v>107</v>
      </c>
      <c r="BG15" s="60" t="s">
        <v>108</v>
      </c>
      <c r="BH15" s="60" t="s">
        <v>109</v>
      </c>
      <c r="BI15" s="60" t="s">
        <v>110</v>
      </c>
      <c r="BJ15" s="60" t="s">
        <v>111</v>
      </c>
      <c r="BK15" s="60" t="s">
        <v>112</v>
      </c>
      <c r="BL15" s="60" t="s">
        <v>100</v>
      </c>
      <c r="BM15" s="60" t="s">
        <v>113</v>
      </c>
      <c r="BN15" s="47" t="s">
        <v>114</v>
      </c>
      <c r="BO15" s="47" t="s">
        <v>115</v>
      </c>
      <c r="BP15" s="47" t="s">
        <v>116</v>
      </c>
      <c r="BQ15" s="47" t="s">
        <v>117</v>
      </c>
      <c r="BR15" s="47" t="s">
        <v>118</v>
      </c>
      <c r="BS15" s="47" t="s">
        <v>83</v>
      </c>
      <c r="BT15" s="47" t="s">
        <v>105</v>
      </c>
      <c r="BU15" s="47" t="s">
        <v>106</v>
      </c>
      <c r="BV15" s="47" t="s">
        <v>107</v>
      </c>
      <c r="BW15" s="47" t="s">
        <v>108</v>
      </c>
      <c r="BX15" s="47" t="s">
        <v>109</v>
      </c>
      <c r="BY15" s="47" t="s">
        <v>110</v>
      </c>
      <c r="BZ15" s="47" t="s">
        <v>111</v>
      </c>
      <c r="CA15" s="47" t="s">
        <v>112</v>
      </c>
      <c r="CB15" s="47" t="s">
        <v>83</v>
      </c>
      <c r="CC15" s="55"/>
      <c r="CD15" s="57"/>
      <c r="CE15" s="56"/>
      <c r="CF15" s="55"/>
      <c r="CG15" s="55"/>
      <c r="CH15" s="55"/>
      <c r="CI15" s="55"/>
      <c r="CJ15" s="55"/>
      <c r="CK15" s="56"/>
      <c r="CL15" s="55"/>
      <c r="CM15" s="55"/>
      <c r="CN15" s="55"/>
      <c r="CO15" s="59"/>
      <c r="CP15" s="55"/>
      <c r="CQ15" s="55"/>
      <c r="CR15" s="55"/>
      <c r="CS15" s="55"/>
      <c r="CT15" s="55"/>
      <c r="CU15" s="55"/>
      <c r="CV15" s="59"/>
      <c r="CW15" s="55"/>
      <c r="CX15" s="55"/>
      <c r="CY15" s="55"/>
      <c r="CZ15" s="55"/>
      <c r="DA15" s="55"/>
      <c r="DB15" s="55" t="s">
        <v>102</v>
      </c>
      <c r="DC15" s="55" t="s">
        <v>103</v>
      </c>
      <c r="DD15" s="55" t="s">
        <v>104</v>
      </c>
      <c r="DE15" s="55"/>
      <c r="DF15" s="55"/>
      <c r="DG15" s="55"/>
      <c r="DH15" s="47"/>
      <c r="DI15" s="47"/>
      <c r="DJ15" s="55"/>
      <c r="DK15" s="60" t="s">
        <v>105</v>
      </c>
      <c r="DL15" s="60" t="s">
        <v>106</v>
      </c>
      <c r="DM15" s="60" t="s">
        <v>107</v>
      </c>
      <c r="DN15" s="60" t="s">
        <v>108</v>
      </c>
      <c r="DO15" s="60" t="s">
        <v>109</v>
      </c>
      <c r="DP15" s="60" t="s">
        <v>110</v>
      </c>
      <c r="DQ15" s="60" t="s">
        <v>111</v>
      </c>
      <c r="DR15" s="60" t="s">
        <v>112</v>
      </c>
      <c r="DS15" s="60" t="s">
        <v>100</v>
      </c>
      <c r="DT15" s="60" t="s">
        <v>113</v>
      </c>
      <c r="DU15" s="47" t="s">
        <v>114</v>
      </c>
      <c r="DV15" s="47" t="s">
        <v>115</v>
      </c>
      <c r="DW15" s="47" t="s">
        <v>116</v>
      </c>
      <c r="DX15" s="47" t="s">
        <v>117</v>
      </c>
      <c r="DY15" s="47" t="s">
        <v>118</v>
      </c>
      <c r="DZ15" s="47" t="s">
        <v>83</v>
      </c>
      <c r="EA15" s="47" t="s">
        <v>105</v>
      </c>
      <c r="EB15" s="47" t="s">
        <v>106</v>
      </c>
      <c r="EC15" s="47" t="s">
        <v>107</v>
      </c>
      <c r="ED15" s="47" t="s">
        <v>108</v>
      </c>
      <c r="EE15" s="47" t="s">
        <v>109</v>
      </c>
      <c r="EF15" s="47" t="s">
        <v>110</v>
      </c>
      <c r="EG15" s="47" t="s">
        <v>111</v>
      </c>
      <c r="EH15" s="47" t="s">
        <v>112</v>
      </c>
      <c r="EI15" s="47" t="s">
        <v>83</v>
      </c>
      <c r="EJ15" s="55"/>
      <c r="EK15" s="57"/>
      <c r="EL15" s="45"/>
      <c r="EM15" s="45"/>
      <c r="EN15" s="49"/>
      <c r="EO15" s="48"/>
      <c r="EP15" s="48"/>
    </row>
    <row r="16" spans="1:146" ht="13.5" customHeight="1">
      <c r="A16" s="61">
        <v>1</v>
      </c>
      <c r="B16" s="62">
        <v>17.5</v>
      </c>
      <c r="C16" s="63">
        <v>36.29</v>
      </c>
      <c r="D16" s="64">
        <v>3.9</v>
      </c>
      <c r="E16" s="64"/>
      <c r="F16" s="64"/>
      <c r="G16" s="65"/>
      <c r="H16" s="65"/>
      <c r="I16" s="66"/>
      <c r="J16" s="67">
        <v>1</v>
      </c>
      <c r="K16" s="5" t="s">
        <v>278</v>
      </c>
      <c r="L16" s="5" t="s">
        <v>279</v>
      </c>
      <c r="M16" s="5"/>
      <c r="N16" s="5"/>
      <c r="O16" s="68">
        <f>D16</f>
        <v>3.9</v>
      </c>
      <c r="P16" s="68">
        <f>D16</f>
        <v>3.9</v>
      </c>
      <c r="Q16" s="68">
        <f>D16</f>
        <v>3.9</v>
      </c>
      <c r="R16" s="68">
        <f>IF(V16&gt;3.75,3.75,V16)</f>
        <v>0</v>
      </c>
      <c r="S16" s="68">
        <f>IF(W16&gt;3.75,3.75,W16)</f>
        <v>0</v>
      </c>
      <c r="T16" s="68"/>
      <c r="U16" s="68"/>
      <c r="V16" s="98">
        <f>ROUND(E16*CD16,2)</f>
        <v>0</v>
      </c>
      <c r="W16" s="98">
        <f>ROUND(F16*EK16,2)</f>
        <v>0</v>
      </c>
      <c r="X16" s="99">
        <f>IF(G16="","",G16)</f>
      </c>
      <c r="Y16" s="100">
        <f>IF(LEN(X16)-LEN(SUBSTITUTE(X16,"b",))=0,0,1.05)</f>
        <v>0</v>
      </c>
      <c r="Z16" s="100">
        <f>IF(LEN(X16)-LEN(SUBSTITUTE(X16,"f",))=0,0,1.1)</f>
        <v>0</v>
      </c>
      <c r="AA16" s="100">
        <f>IF(LEN(X16)-LEN(SUBSTITUTE(X16,"H",))=0,0,0)</f>
        <v>0</v>
      </c>
      <c r="AB16" s="100">
        <f>IF(LEN(X16)-LEN(SUBSTITUTE(X16,"dF",))=0,0,0.36)</f>
        <v>0</v>
      </c>
      <c r="AC16" s="100">
        <f>IF(LEN(X16)-LEN(SUBSTITUTE(X16,"tF",))=0,0,0.53)</f>
        <v>0</v>
      </c>
      <c r="AD16" s="99">
        <f>IF(AB16+AC16=0,1,0)</f>
        <v>1</v>
      </c>
      <c r="AE16" s="100">
        <f>IF(LEN(X16)-LEN(SUBSTITUTE(X16,"F",))=0,0,0.19*AD16)</f>
        <v>0</v>
      </c>
      <c r="AF16" s="100">
        <f>(LEN(X16)-LEN(SUBSTITUTE(X16,"l",)))*1.09</f>
        <v>0</v>
      </c>
      <c r="AG16" s="100">
        <f>SUM(Y16:AC16,AE16,AF16)</f>
        <v>0</v>
      </c>
      <c r="AH16" s="101">
        <f>IF(LEN(X16)-LEN(SUBSTITUTE(X16,"o",))&gt;0,0,1)</f>
        <v>1</v>
      </c>
      <c r="AI16" s="100">
        <f>IF(LEN(X16)-LEN(SUBSTITUTE(X16,"3",))=0,0,1.05)</f>
        <v>0</v>
      </c>
      <c r="AJ16" s="100">
        <f>IF(LEN(X16)-LEN(SUBSTITUTE(X16,"5",))=0,0,1.2)</f>
        <v>0</v>
      </c>
      <c r="AK16" s="100">
        <f>IF(LEN(X16)-LEN(SUBSTITUTE(X16,"7",))=0,0,1.28)</f>
        <v>0</v>
      </c>
      <c r="AL16" s="100">
        <f>IF(LEN(X16)-LEN(SUBSTITUTE(X16,"9",))=0,0,1.37)</f>
        <v>0</v>
      </c>
      <c r="AM16" s="100">
        <f>IF(LEN(X16)-LEN(SUBSTITUTE(X16,"10",))=0,0,1.45)</f>
        <v>0</v>
      </c>
      <c r="AN16" s="100">
        <f>SUM(AI16:AM16)*AH16</f>
        <v>0</v>
      </c>
      <c r="AO16" s="101">
        <f>IF(LEN(X16)-LEN(SUBSTITUTE(X16,"o",))&gt;0,1,0)</f>
        <v>0</v>
      </c>
      <c r="AP16" s="100">
        <f>IF(LEN(X16)-LEN(SUBSTITUTE(X16,"3o",))=0,0,1.07)</f>
        <v>0</v>
      </c>
      <c r="AQ16" s="100">
        <f>IF(LEN(X16)-LEN(SUBSTITUTE(X16,"5o",))=0,0,1.16)</f>
        <v>0</v>
      </c>
      <c r="AR16" s="100">
        <f>IF(LEN(X16)-LEN(SUBSTITUTE(X16,"7o",))=0,0,1.24)</f>
        <v>0</v>
      </c>
      <c r="AS16" s="100">
        <f>IF(LEN(X16)-LEN(SUBSTITUTE(X16,"9o",))=0,0,1.33)</f>
        <v>0</v>
      </c>
      <c r="AT16" s="100">
        <f>IF(LEN(X16)-LEN(SUBSTITUTE(X16,"10o",))=0,0,1.41)</f>
        <v>0</v>
      </c>
      <c r="AU16" s="100">
        <f>IF(LEN(X16)-LEN(SUBSTITUTE(X16,"A",))=0,0,0)</f>
        <v>0</v>
      </c>
      <c r="AV16" s="100">
        <f>IF(LEN(X16)-LEN(SUBSTITUTE(X16,"B",))=0,0,0.04)</f>
        <v>0</v>
      </c>
      <c r="AW16" s="100">
        <f>IF(LEN(X16)-LEN(SUBSTITUTE(X16,"C",))=0,0,0.08)</f>
        <v>0</v>
      </c>
      <c r="AX16" s="100">
        <f>SUM(AP16:AW16)*AO16</f>
        <v>0</v>
      </c>
      <c r="AY16" s="100">
        <f>IF(LEN(X16)-LEN(SUBSTITUTE(X16,"p",))&lt;2,0,(LEN(X16)-LEN(SUBSTITUTE(X16,"p",))-1)*0.03)</f>
        <v>0</v>
      </c>
      <c r="AZ16" s="100">
        <f>IF(LEN(X16)-LEN(SUBSTITUTE(X16,"g",))=0,0,0.03)</f>
        <v>0</v>
      </c>
      <c r="BA16" s="100">
        <f>IF(LEN(X16)-LEN(SUBSTITUTE(X16,"G",))=0,0,0.08)</f>
        <v>0</v>
      </c>
      <c r="BB16" s="100">
        <f>(LEN(X16)-LEN(SUBSTITUTE(X16,"-",)))*0.09</f>
        <v>0</v>
      </c>
      <c r="BC16" s="100">
        <f>SUM(AY16:BB16)</f>
        <v>0</v>
      </c>
      <c r="BD16" s="102">
        <f>LEN(X16)-LEN(SUBSTITUTE(X16,"T",))</f>
        <v>0</v>
      </c>
      <c r="BE16" s="102">
        <f>LEN(X16)-LEN(SUBSTITUTE(X16,"Z",))</f>
        <v>0</v>
      </c>
      <c r="BF16" s="102">
        <f>LEN(X16)-LEN(SUBSTITUTE(X16,"S",))</f>
        <v>0</v>
      </c>
      <c r="BG16" s="102">
        <f>LEN(X16)-LEN(SUBSTITUTE(X16,"Y",))</f>
        <v>0</v>
      </c>
      <c r="BH16" s="102">
        <f>LEN(X16)-LEN(SUBSTITUTE(X16,"X",))</f>
        <v>0</v>
      </c>
      <c r="BI16" s="102">
        <f>LEN(X16)-LEN(SUBSTITUTE(X16,"M",))</f>
        <v>0</v>
      </c>
      <c r="BJ16" s="102">
        <f>LEN(X16)-LEN(SUBSTITUTE(X16,"K",))</f>
        <v>0</v>
      </c>
      <c r="BK16" s="102">
        <f>LEN(X16)-LEN(SUBSTITUTE(X16,"D",))</f>
        <v>0</v>
      </c>
      <c r="BL16" s="102">
        <f>SUM(BD16:BK16)</f>
        <v>0</v>
      </c>
      <c r="BM16" s="102">
        <f>IF(BL16=0,0,1)</f>
        <v>0</v>
      </c>
      <c r="BN16" s="100">
        <f>IF(BL16=1,0.6,0)</f>
        <v>0</v>
      </c>
      <c r="BO16" s="100">
        <f>IF(BL16=2,0.81,0)</f>
        <v>0</v>
      </c>
      <c r="BP16" s="100">
        <f>IF(BL16=3,1.01,0)</f>
        <v>0</v>
      </c>
      <c r="BQ16" s="100">
        <f>IF(BL16=4,1.15,0)</f>
        <v>0</v>
      </c>
      <c r="BR16" s="100">
        <f>IF(BL16=5,1.25,0)</f>
        <v>0</v>
      </c>
      <c r="BS16" s="100">
        <f>SUM(BN16:BR16)*BM16</f>
        <v>0</v>
      </c>
      <c r="BT16" s="100">
        <f>(LEN(X16)-LEN(SUBSTITUTE(X16,"T",)))*-0.03</f>
        <v>0</v>
      </c>
      <c r="BU16" s="100">
        <f>(LEN(X16)-LEN(SUBSTITUTE(X16,"Z",)))*0</f>
        <v>0</v>
      </c>
      <c r="BV16" s="100">
        <f>(LEN(X16)-LEN(SUBSTITUTE(X16,"S",)))*0.01</f>
        <v>0</v>
      </c>
      <c r="BW16" s="100">
        <f>(LEN(X16)-LEN(SUBSTITUTE(X16,"Y",)))*0.01</f>
        <v>0</v>
      </c>
      <c r="BX16" s="100">
        <f>(LEN(X16)-LEN(SUBSTITUTE(X16,"X",)))*0.01</f>
        <v>0</v>
      </c>
      <c r="BY16" s="100">
        <f>(LEN(X16)-LEN(SUBSTITUTE(X16,"M",)))*0.01</f>
        <v>0</v>
      </c>
      <c r="BZ16" s="100">
        <f>(LEN(X16)-LEN(SUBSTITUTE(X16,"K",)))*0.02</f>
        <v>0</v>
      </c>
      <c r="CA16" s="100">
        <f>(LEN(X16)-LEN(SUBSTITUTE(X16,"D",)))*0.02</f>
        <v>0</v>
      </c>
      <c r="CB16" s="100">
        <f>SUM(BT16:CA16)</f>
        <v>0</v>
      </c>
      <c r="CC16" s="100">
        <f>IF(A16=1,0.15,0)</f>
        <v>0.15</v>
      </c>
      <c r="CD16" s="100">
        <f>SUM(AG16,AN16,AX16,BC16,BS16,CB16,CC16)</f>
        <v>0.15</v>
      </c>
      <c r="CE16" s="99">
        <f>IF(H16="","",H16)</f>
      </c>
      <c r="CF16" s="100">
        <f>IF(LEN(CE16)-LEN(SUBSTITUTE(CE16,"b",))=0,0,1.05)</f>
        <v>0</v>
      </c>
      <c r="CG16" s="100">
        <f>IF(LEN(CE16)-LEN(SUBSTITUTE(CE16,"f",))=0,0,1.1)</f>
        <v>0</v>
      </c>
      <c r="CH16" s="100">
        <f>IF(LEN(CE16)-LEN(SUBSTITUTE(CE16,"H",))=0,0,0)</f>
        <v>0</v>
      </c>
      <c r="CI16" s="100">
        <f>IF(LEN(CE16)-LEN(SUBSTITUTE(CE16,"dF",))=0,0,0.36)</f>
        <v>0</v>
      </c>
      <c r="CJ16" s="100">
        <f>IF(LEN(CE16)-LEN(SUBSTITUTE(CE16,"tF",))=0,0,0.53)</f>
        <v>0</v>
      </c>
      <c r="CK16" s="99">
        <f>IF(CI16+CJ16=0,1,0)</f>
        <v>1</v>
      </c>
      <c r="CL16" s="100">
        <f>IF(LEN(CE16)-LEN(SUBSTITUTE(CE16,"F",))=0,0,0.19*CK16)</f>
        <v>0</v>
      </c>
      <c r="CM16" s="100">
        <f>(LEN(CE16)-LEN(SUBSTITUTE(CE16,"l",)))*1.09</f>
        <v>0</v>
      </c>
      <c r="CN16" s="100">
        <f>SUM(CF16:CJ16,CL16,CM16)</f>
        <v>0</v>
      </c>
      <c r="CO16" s="101">
        <f>IF(LEN(CE16)-LEN(SUBSTITUTE(CE16,"o",))&gt;0,0,1)</f>
        <v>1</v>
      </c>
      <c r="CP16" s="100">
        <f>IF(LEN(CE16)-LEN(SUBSTITUTE(CE16,"3",))=0,0,1.05)</f>
        <v>0</v>
      </c>
      <c r="CQ16" s="100">
        <f>IF(LEN(CE16)-LEN(SUBSTITUTE(CE16,"5",))=0,0,1.2)</f>
        <v>0</v>
      </c>
      <c r="CR16" s="100">
        <f>IF(LEN(CE16)-LEN(SUBSTITUTE(CE16,"7",))=0,0,1.28)</f>
        <v>0</v>
      </c>
      <c r="CS16" s="100">
        <f>IF(LEN(CE16)-LEN(SUBSTITUTE(CE16,"9",))=0,0,1.37)</f>
        <v>0</v>
      </c>
      <c r="CT16" s="100">
        <f>IF(LEN(CE16)-LEN(SUBSTITUTE(CE16,"10",))=0,0,1.45)</f>
        <v>0</v>
      </c>
      <c r="CU16" s="100">
        <f>SUM(CP16:CT16)*CO16</f>
        <v>0</v>
      </c>
      <c r="CV16" s="101">
        <f>IF(LEN(CE16)-LEN(SUBSTITUTE(CE16,"o",))&gt;0,1,0)</f>
        <v>0</v>
      </c>
      <c r="CW16" s="100">
        <f>IF(LEN(CE16)-LEN(SUBSTITUTE(CE16,"3o",))=0,0,1.07)</f>
        <v>0</v>
      </c>
      <c r="CX16" s="100">
        <f>IF(LEN(CE16)-LEN(SUBSTITUTE(CE16,"5o",))=0,0,1.16)</f>
        <v>0</v>
      </c>
      <c r="CY16" s="100">
        <f>IF(LEN(CE16)-LEN(SUBSTITUTE(CE16,"7o",))=0,0,1.24)</f>
        <v>0</v>
      </c>
      <c r="CZ16" s="100">
        <f>IF(LEN(CE16)-LEN(SUBSTITUTE(CE16,"9o",))=0,0,1.33)</f>
        <v>0</v>
      </c>
      <c r="DA16" s="100">
        <f>IF(LEN(CE16)-LEN(SUBSTITUTE(CE16,"10o",))=0,0,1.41)</f>
        <v>0</v>
      </c>
      <c r="DB16" s="100">
        <f>IF(LEN(CE16)-LEN(SUBSTITUTE(CE16,"A",))=0,0,0)</f>
        <v>0</v>
      </c>
      <c r="DC16" s="100">
        <f>IF(LEN(CE16)-LEN(SUBSTITUTE(CE16,"B",))=0,0,0.04)</f>
        <v>0</v>
      </c>
      <c r="DD16" s="100">
        <f>IF(LEN(CE16)-LEN(SUBSTITUTE(CE16,"C",))=0,0,0.08)</f>
        <v>0</v>
      </c>
      <c r="DE16" s="100">
        <f>SUM(CW16:DD16)*CV16</f>
        <v>0</v>
      </c>
      <c r="DF16" s="100">
        <f>IF(LEN(CE16)-LEN(SUBSTITUTE(CE16,"p",))&lt;2,0,(LEN(CE16)-LEN(SUBSTITUTE(CE16,"p",))-1)*0.03)</f>
        <v>0</v>
      </c>
      <c r="DG16" s="100">
        <f>IF(LEN(CE16)-LEN(SUBSTITUTE(CE16,"g",))=0,0,0.03)</f>
        <v>0</v>
      </c>
      <c r="DH16" s="100">
        <f>IF(LEN(CE16)-LEN(SUBSTITUTE(CE16,"G",))=0,0,0.08)</f>
        <v>0</v>
      </c>
      <c r="DI16" s="100">
        <f>(LEN(CE16)-LEN(SUBSTITUTE(CE16,"-",)))*0.09</f>
        <v>0</v>
      </c>
      <c r="DJ16" s="100">
        <f>SUM(DF16:DI16)</f>
        <v>0</v>
      </c>
      <c r="DK16" s="102">
        <f>LEN(CE16)-LEN(SUBSTITUTE(CE16,"T",))</f>
        <v>0</v>
      </c>
      <c r="DL16" s="102">
        <f>LEN(CE16)-LEN(SUBSTITUTE(CE16,"Z",))</f>
        <v>0</v>
      </c>
      <c r="DM16" s="102">
        <f>LEN(CE16)-LEN(SUBSTITUTE(CE16,"S",))</f>
        <v>0</v>
      </c>
      <c r="DN16" s="102">
        <f>LEN(CE16)-LEN(SUBSTITUTE(CE16,"Y",))</f>
        <v>0</v>
      </c>
      <c r="DO16" s="102">
        <f>LEN(CE16)-LEN(SUBSTITUTE(CE16,"X",))</f>
        <v>0</v>
      </c>
      <c r="DP16" s="102">
        <f>LEN(CE16)-LEN(SUBSTITUTE(CE16,"M",))</f>
        <v>0</v>
      </c>
      <c r="DQ16" s="102">
        <f>LEN(CE16)-LEN(SUBSTITUTE(CE16,"K",))</f>
        <v>0</v>
      </c>
      <c r="DR16" s="102">
        <f>LEN(CE16)-LEN(SUBSTITUTE(CE16,"D",))</f>
        <v>0</v>
      </c>
      <c r="DS16" s="102">
        <f>SUM(DK16:DR16)</f>
        <v>0</v>
      </c>
      <c r="DT16" s="102">
        <f>IF(DS16=0,0,1)</f>
        <v>0</v>
      </c>
      <c r="DU16" s="100">
        <f>IF(DS16=1,0.6,0)</f>
        <v>0</v>
      </c>
      <c r="DV16" s="100">
        <f>IF(DS16=2,0.81,0)</f>
        <v>0</v>
      </c>
      <c r="DW16" s="100">
        <f>IF(DS16=3,1.01,0)</f>
        <v>0</v>
      </c>
      <c r="DX16" s="100">
        <f>IF(DS16=4,1.15,0)</f>
        <v>0</v>
      </c>
      <c r="DY16" s="100">
        <f>IF(DS16=5,1.25,0)</f>
        <v>0</v>
      </c>
      <c r="DZ16" s="100">
        <f>SUM(DU16:DY16)*DT16</f>
        <v>0</v>
      </c>
      <c r="EA16" s="100">
        <f>(LEN(CE16)-LEN(SUBSTITUTE(CE16,"T",)))*-0.03</f>
        <v>0</v>
      </c>
      <c r="EB16" s="100">
        <f>(LEN(CE16)-LEN(SUBSTITUTE(CE16,"Z",)))*0</f>
        <v>0</v>
      </c>
      <c r="EC16" s="100">
        <f>(LEN(CE16)-LEN(SUBSTITUTE(CE16,"S",)))*0.01</f>
        <v>0</v>
      </c>
      <c r="ED16" s="100">
        <f>(LEN(CE16)-LEN(SUBSTITUTE(CE16,"Y",)))*0.01</f>
        <v>0</v>
      </c>
      <c r="EE16" s="100">
        <f>(LEN(CE16)-LEN(SUBSTITUTE(CE16,"X",)))*0.01</f>
        <v>0</v>
      </c>
      <c r="EF16" s="100">
        <f>(LEN(CE16)-LEN(SUBSTITUTE(CE16,"M",)))*0.01</f>
        <v>0</v>
      </c>
      <c r="EG16" s="100">
        <f>(LEN(CE16)-LEN(SUBSTITUTE(CE16,"K",)))*0.02</f>
        <v>0</v>
      </c>
      <c r="EH16" s="100">
        <f>(LEN(CE16)-LEN(SUBSTITUTE(CE16,"D",)))*0.02</f>
        <v>0</v>
      </c>
      <c r="EI16" s="100">
        <f>SUM(EA16:EH16)</f>
        <v>0</v>
      </c>
      <c r="EJ16" s="100">
        <f>IF(A16=1,0.15,0)</f>
        <v>0.15</v>
      </c>
      <c r="EK16" s="100">
        <f>SUM(CN16,CU16,DE16,DJ16,DZ16,EI16,EJ16)</f>
        <v>0.15</v>
      </c>
      <c r="EL16" s="68">
        <f>C16</f>
        <v>36.29</v>
      </c>
      <c r="EM16" s="68">
        <f>SUM(O16:Q16)+R16+S16</f>
        <v>11.7</v>
      </c>
      <c r="EN16" s="98">
        <f>ROUND(18-(12*C16)/B16,2)</f>
        <v>-6.88</v>
      </c>
      <c r="EO16" s="68">
        <f>IF(EN16&gt;7.5,7.5,IF(EN16&lt;0,0,EN16))</f>
        <v>0</v>
      </c>
      <c r="EP16" s="68">
        <f>SUM(EM16,EO16)</f>
        <v>11.7</v>
      </c>
    </row>
    <row r="17" spans="1:146" ht="13.5" customHeight="1">
      <c r="A17" s="61">
        <v>1</v>
      </c>
      <c r="B17" s="62">
        <v>17.5</v>
      </c>
      <c r="C17" s="63">
        <v>38.45</v>
      </c>
      <c r="D17" s="64">
        <v>3.2</v>
      </c>
      <c r="E17" s="64"/>
      <c r="F17" s="64"/>
      <c r="G17" s="65"/>
      <c r="H17" s="65"/>
      <c r="I17" s="66"/>
      <c r="J17" s="67">
        <v>2</v>
      </c>
      <c r="K17" s="5" t="s">
        <v>280</v>
      </c>
      <c r="L17" s="5" t="s">
        <v>281</v>
      </c>
      <c r="M17" s="5" t="s">
        <v>129</v>
      </c>
      <c r="N17" s="5"/>
      <c r="O17" s="68">
        <f>D17</f>
        <v>3.2</v>
      </c>
      <c r="P17" s="68">
        <f>D17</f>
        <v>3.2</v>
      </c>
      <c r="Q17" s="68">
        <f>D17</f>
        <v>3.2</v>
      </c>
      <c r="R17" s="68">
        <f>IF(V17&gt;3.75,3.75,V17)</f>
        <v>0</v>
      </c>
      <c r="S17" s="68">
        <f>IF(W17&gt;3.75,3.75,W17)</f>
        <v>0</v>
      </c>
      <c r="T17" s="68"/>
      <c r="U17" s="68"/>
      <c r="V17" s="98">
        <f>ROUND(E17*CD17,2)</f>
        <v>0</v>
      </c>
      <c r="W17" s="98">
        <f>ROUND(F17*EK17,2)</f>
        <v>0</v>
      </c>
      <c r="X17" s="99">
        <f>IF(G17="","",G17)</f>
      </c>
      <c r="Y17" s="100">
        <f>IF(LEN(X17)-LEN(SUBSTITUTE(X17,"b",))=0,0,1.05)</f>
        <v>0</v>
      </c>
      <c r="Z17" s="100">
        <f>IF(LEN(X17)-LEN(SUBSTITUTE(X17,"f",))=0,0,1.1)</f>
        <v>0</v>
      </c>
      <c r="AA17" s="100">
        <f>IF(LEN(X17)-LEN(SUBSTITUTE(X17,"H",))=0,0,0)</f>
        <v>0</v>
      </c>
      <c r="AB17" s="100">
        <f>IF(LEN(X17)-LEN(SUBSTITUTE(X17,"dF",))=0,0,0.36)</f>
        <v>0</v>
      </c>
      <c r="AC17" s="100">
        <f>IF(LEN(X17)-LEN(SUBSTITUTE(X17,"tF",))=0,0,0.53)</f>
        <v>0</v>
      </c>
      <c r="AD17" s="99">
        <f>IF(AB17+AC17=0,1,0)</f>
        <v>1</v>
      </c>
      <c r="AE17" s="100">
        <f>IF(LEN(X17)-LEN(SUBSTITUTE(X17,"F",))=0,0,0.19*AD17)</f>
        <v>0</v>
      </c>
      <c r="AF17" s="100">
        <f>(LEN(X17)-LEN(SUBSTITUTE(X17,"l",)))*1.09</f>
        <v>0</v>
      </c>
      <c r="AG17" s="100">
        <f>SUM(Y17:AC17,AE17,AF17)</f>
        <v>0</v>
      </c>
      <c r="AH17" s="101">
        <f>IF(LEN(X17)-LEN(SUBSTITUTE(X17,"o",))&gt;0,0,1)</f>
        <v>1</v>
      </c>
      <c r="AI17" s="100">
        <f>IF(LEN(X17)-LEN(SUBSTITUTE(X17,"3",))=0,0,1.05)</f>
        <v>0</v>
      </c>
      <c r="AJ17" s="100">
        <f>IF(LEN(X17)-LEN(SUBSTITUTE(X17,"5",))=0,0,1.2)</f>
        <v>0</v>
      </c>
      <c r="AK17" s="100">
        <f>IF(LEN(X17)-LEN(SUBSTITUTE(X17,"7",))=0,0,1.28)</f>
        <v>0</v>
      </c>
      <c r="AL17" s="100">
        <f>IF(LEN(X17)-LEN(SUBSTITUTE(X17,"9",))=0,0,1.37)</f>
        <v>0</v>
      </c>
      <c r="AM17" s="100">
        <f>IF(LEN(X17)-LEN(SUBSTITUTE(X17,"10",))=0,0,1.45)</f>
        <v>0</v>
      </c>
      <c r="AN17" s="100">
        <f>SUM(AI17:AM17)*AH17</f>
        <v>0</v>
      </c>
      <c r="AO17" s="101">
        <f>IF(LEN(X17)-LEN(SUBSTITUTE(X17,"o",))&gt;0,1,0)</f>
        <v>0</v>
      </c>
      <c r="AP17" s="100">
        <f>IF(LEN(X17)-LEN(SUBSTITUTE(X17,"3o",))=0,0,1.07)</f>
        <v>0</v>
      </c>
      <c r="AQ17" s="100">
        <f>IF(LEN(X17)-LEN(SUBSTITUTE(X17,"5o",))=0,0,1.16)</f>
        <v>0</v>
      </c>
      <c r="AR17" s="100">
        <f>IF(LEN(X17)-LEN(SUBSTITUTE(X17,"7o",))=0,0,1.24)</f>
        <v>0</v>
      </c>
      <c r="AS17" s="100">
        <f>IF(LEN(X17)-LEN(SUBSTITUTE(X17,"9o",))=0,0,1.33)</f>
        <v>0</v>
      </c>
      <c r="AT17" s="100">
        <f>IF(LEN(X17)-LEN(SUBSTITUTE(X17,"10o",))=0,0,1.41)</f>
        <v>0</v>
      </c>
      <c r="AU17" s="100">
        <f>IF(LEN(X17)-LEN(SUBSTITUTE(X17,"A",))=0,0,0)</f>
        <v>0</v>
      </c>
      <c r="AV17" s="100">
        <f>IF(LEN(X17)-LEN(SUBSTITUTE(X17,"B",))=0,0,0.04)</f>
        <v>0</v>
      </c>
      <c r="AW17" s="100">
        <f>IF(LEN(X17)-LEN(SUBSTITUTE(X17,"C",))=0,0,0.08)</f>
        <v>0</v>
      </c>
      <c r="AX17" s="100">
        <f>SUM(AP17:AW17)*AO17</f>
        <v>0</v>
      </c>
      <c r="AY17" s="100">
        <f>IF(LEN(X17)-LEN(SUBSTITUTE(X17,"p",))&lt;2,0,(LEN(X17)-LEN(SUBSTITUTE(X17,"p",))-1)*0.03)</f>
        <v>0</v>
      </c>
      <c r="AZ17" s="100">
        <f>IF(LEN(X17)-LEN(SUBSTITUTE(X17,"g",))=0,0,0.03)</f>
        <v>0</v>
      </c>
      <c r="BA17" s="100">
        <f>IF(LEN(X17)-LEN(SUBSTITUTE(X17,"G",))=0,0,0.08)</f>
        <v>0</v>
      </c>
      <c r="BB17" s="100">
        <f>(LEN(X17)-LEN(SUBSTITUTE(X17,"-",)))*0.09</f>
        <v>0</v>
      </c>
      <c r="BC17" s="100">
        <f>SUM(AY17:BB17)</f>
        <v>0</v>
      </c>
      <c r="BD17" s="102">
        <f>LEN(X17)-LEN(SUBSTITUTE(X17,"T",))</f>
        <v>0</v>
      </c>
      <c r="BE17" s="102">
        <f>LEN(X17)-LEN(SUBSTITUTE(X17,"Z",))</f>
        <v>0</v>
      </c>
      <c r="BF17" s="102">
        <f>LEN(X17)-LEN(SUBSTITUTE(X17,"S",))</f>
        <v>0</v>
      </c>
      <c r="BG17" s="102">
        <f>LEN(X17)-LEN(SUBSTITUTE(X17,"Y",))</f>
        <v>0</v>
      </c>
      <c r="BH17" s="102">
        <f>LEN(X17)-LEN(SUBSTITUTE(X17,"X",))</f>
        <v>0</v>
      </c>
      <c r="BI17" s="102">
        <f>LEN(X17)-LEN(SUBSTITUTE(X17,"M",))</f>
        <v>0</v>
      </c>
      <c r="BJ17" s="102">
        <f>LEN(X17)-LEN(SUBSTITUTE(X17,"K",))</f>
        <v>0</v>
      </c>
      <c r="BK17" s="102">
        <f>LEN(X17)-LEN(SUBSTITUTE(X17,"D",))</f>
        <v>0</v>
      </c>
      <c r="BL17" s="102">
        <f>SUM(BD17:BK17)</f>
        <v>0</v>
      </c>
      <c r="BM17" s="102">
        <f>IF(BL17=0,0,1)</f>
        <v>0</v>
      </c>
      <c r="BN17" s="100">
        <f>IF(BL17=1,0.6,0)</f>
        <v>0</v>
      </c>
      <c r="BO17" s="100">
        <f>IF(BL17=2,0.81,0)</f>
        <v>0</v>
      </c>
      <c r="BP17" s="100">
        <f>IF(BL17=3,1.01,0)</f>
        <v>0</v>
      </c>
      <c r="BQ17" s="100">
        <f>IF(BL17=4,1.15,0)</f>
        <v>0</v>
      </c>
      <c r="BR17" s="100">
        <f>IF(BL17=5,1.25,0)</f>
        <v>0</v>
      </c>
      <c r="BS17" s="100">
        <f>SUM(BN17:BR17)*BM17</f>
        <v>0</v>
      </c>
      <c r="BT17" s="100">
        <f>(LEN(X17)-LEN(SUBSTITUTE(X17,"T",)))*-0.03</f>
        <v>0</v>
      </c>
      <c r="BU17" s="100">
        <f>(LEN(X17)-LEN(SUBSTITUTE(X17,"Z",)))*0</f>
        <v>0</v>
      </c>
      <c r="BV17" s="100">
        <f>(LEN(X17)-LEN(SUBSTITUTE(X17,"S",)))*0.01</f>
        <v>0</v>
      </c>
      <c r="BW17" s="100">
        <f>(LEN(X17)-LEN(SUBSTITUTE(X17,"Y",)))*0.01</f>
        <v>0</v>
      </c>
      <c r="BX17" s="100">
        <f>(LEN(X17)-LEN(SUBSTITUTE(X17,"X",)))*0.01</f>
        <v>0</v>
      </c>
      <c r="BY17" s="100">
        <f>(LEN(X17)-LEN(SUBSTITUTE(X17,"M",)))*0.01</f>
        <v>0</v>
      </c>
      <c r="BZ17" s="100">
        <f>(LEN(X17)-LEN(SUBSTITUTE(X17,"K",)))*0.02</f>
        <v>0</v>
      </c>
      <c r="CA17" s="100">
        <f>(LEN(X17)-LEN(SUBSTITUTE(X17,"D",)))*0.02</f>
        <v>0</v>
      </c>
      <c r="CB17" s="100">
        <f>SUM(BT17:CA17)</f>
        <v>0</v>
      </c>
      <c r="CC17" s="100">
        <f>IF(A17=1,0.15,0)</f>
        <v>0.15</v>
      </c>
      <c r="CD17" s="100">
        <f>SUM(AG17,AN17,AX17,BC17,BS17,CB17,CC17)</f>
        <v>0.15</v>
      </c>
      <c r="CE17" s="99">
        <f>IF(H17="","",H17)</f>
      </c>
      <c r="CF17" s="100">
        <f>IF(LEN(CE17)-LEN(SUBSTITUTE(CE17,"b",))=0,0,1.05)</f>
        <v>0</v>
      </c>
      <c r="CG17" s="100">
        <f>IF(LEN(CE17)-LEN(SUBSTITUTE(CE17,"f",))=0,0,1.1)</f>
        <v>0</v>
      </c>
      <c r="CH17" s="100">
        <f>IF(LEN(CE17)-LEN(SUBSTITUTE(CE17,"H",))=0,0,0)</f>
        <v>0</v>
      </c>
      <c r="CI17" s="100">
        <f>IF(LEN(CE17)-LEN(SUBSTITUTE(CE17,"dF",))=0,0,0.36)</f>
        <v>0</v>
      </c>
      <c r="CJ17" s="100">
        <f>IF(LEN(CE17)-LEN(SUBSTITUTE(CE17,"tF",))=0,0,0.53)</f>
        <v>0</v>
      </c>
      <c r="CK17" s="99">
        <f>IF(CI17+CJ17=0,1,0)</f>
        <v>1</v>
      </c>
      <c r="CL17" s="100">
        <f>IF(LEN(CE17)-LEN(SUBSTITUTE(CE17,"F",))=0,0,0.19*CK17)</f>
        <v>0</v>
      </c>
      <c r="CM17" s="100">
        <f>(LEN(CE17)-LEN(SUBSTITUTE(CE17,"l",)))*1.09</f>
        <v>0</v>
      </c>
      <c r="CN17" s="100">
        <f>SUM(CF17:CJ17,CL17,CM17)</f>
        <v>0</v>
      </c>
      <c r="CO17" s="101">
        <f>IF(LEN(CE17)-LEN(SUBSTITUTE(CE17,"o",))&gt;0,0,1)</f>
        <v>1</v>
      </c>
      <c r="CP17" s="100">
        <f>IF(LEN(CE17)-LEN(SUBSTITUTE(CE17,"3",))=0,0,1.05)</f>
        <v>0</v>
      </c>
      <c r="CQ17" s="100">
        <f>IF(LEN(CE17)-LEN(SUBSTITUTE(CE17,"5",))=0,0,1.2)</f>
        <v>0</v>
      </c>
      <c r="CR17" s="100">
        <f>IF(LEN(CE17)-LEN(SUBSTITUTE(CE17,"7",))=0,0,1.28)</f>
        <v>0</v>
      </c>
      <c r="CS17" s="100">
        <f>IF(LEN(CE17)-LEN(SUBSTITUTE(CE17,"9",))=0,0,1.37)</f>
        <v>0</v>
      </c>
      <c r="CT17" s="100">
        <f>IF(LEN(CE17)-LEN(SUBSTITUTE(CE17,"10",))=0,0,1.45)</f>
        <v>0</v>
      </c>
      <c r="CU17" s="100">
        <f>SUM(CP17:CT17)*CO17</f>
        <v>0</v>
      </c>
      <c r="CV17" s="101">
        <f>IF(LEN(CE17)-LEN(SUBSTITUTE(CE17,"o",))&gt;0,1,0)</f>
        <v>0</v>
      </c>
      <c r="CW17" s="100">
        <f>IF(LEN(CE17)-LEN(SUBSTITUTE(CE17,"3o",))=0,0,1.07)</f>
        <v>0</v>
      </c>
      <c r="CX17" s="100">
        <f>IF(LEN(CE17)-LEN(SUBSTITUTE(CE17,"5o",))=0,0,1.16)</f>
        <v>0</v>
      </c>
      <c r="CY17" s="100">
        <f>IF(LEN(CE17)-LEN(SUBSTITUTE(CE17,"7o",))=0,0,1.24)</f>
        <v>0</v>
      </c>
      <c r="CZ17" s="100">
        <f>IF(LEN(CE17)-LEN(SUBSTITUTE(CE17,"9o",))=0,0,1.33)</f>
        <v>0</v>
      </c>
      <c r="DA17" s="100">
        <f>IF(LEN(CE17)-LEN(SUBSTITUTE(CE17,"10o",))=0,0,1.41)</f>
        <v>0</v>
      </c>
      <c r="DB17" s="100">
        <f>IF(LEN(CE17)-LEN(SUBSTITUTE(CE17,"A",))=0,0,0)</f>
        <v>0</v>
      </c>
      <c r="DC17" s="100">
        <f>IF(LEN(CE17)-LEN(SUBSTITUTE(CE17,"B",))=0,0,0.04)</f>
        <v>0</v>
      </c>
      <c r="DD17" s="100">
        <f>IF(LEN(CE17)-LEN(SUBSTITUTE(CE17,"C",))=0,0,0.08)</f>
        <v>0</v>
      </c>
      <c r="DE17" s="100">
        <f>SUM(CW17:DD17)*CV17</f>
        <v>0</v>
      </c>
      <c r="DF17" s="100">
        <f>IF(LEN(CE17)-LEN(SUBSTITUTE(CE17,"p",))&lt;2,0,(LEN(CE17)-LEN(SUBSTITUTE(CE17,"p",))-1)*0.03)</f>
        <v>0</v>
      </c>
      <c r="DG17" s="100">
        <f>IF(LEN(CE17)-LEN(SUBSTITUTE(CE17,"g",))=0,0,0.03)</f>
        <v>0</v>
      </c>
      <c r="DH17" s="100">
        <f>IF(LEN(CE17)-LEN(SUBSTITUTE(CE17,"G",))=0,0,0.08)</f>
        <v>0</v>
      </c>
      <c r="DI17" s="100">
        <f>(LEN(CE17)-LEN(SUBSTITUTE(CE17,"-",)))*0.09</f>
        <v>0</v>
      </c>
      <c r="DJ17" s="100">
        <f>SUM(DF17:DI17)</f>
        <v>0</v>
      </c>
      <c r="DK17" s="102">
        <f>LEN(CE17)-LEN(SUBSTITUTE(CE17,"T",))</f>
        <v>0</v>
      </c>
      <c r="DL17" s="102">
        <f>LEN(CE17)-LEN(SUBSTITUTE(CE17,"Z",))</f>
        <v>0</v>
      </c>
      <c r="DM17" s="102">
        <f>LEN(CE17)-LEN(SUBSTITUTE(CE17,"S",))</f>
        <v>0</v>
      </c>
      <c r="DN17" s="102">
        <f>LEN(CE17)-LEN(SUBSTITUTE(CE17,"Y",))</f>
        <v>0</v>
      </c>
      <c r="DO17" s="102">
        <f>LEN(CE17)-LEN(SUBSTITUTE(CE17,"X",))</f>
        <v>0</v>
      </c>
      <c r="DP17" s="102">
        <f>LEN(CE17)-LEN(SUBSTITUTE(CE17,"M",))</f>
        <v>0</v>
      </c>
      <c r="DQ17" s="102">
        <f>LEN(CE17)-LEN(SUBSTITUTE(CE17,"K",))</f>
        <v>0</v>
      </c>
      <c r="DR17" s="102">
        <f>LEN(CE17)-LEN(SUBSTITUTE(CE17,"D",))</f>
        <v>0</v>
      </c>
      <c r="DS17" s="102">
        <f>SUM(DK17:DR17)</f>
        <v>0</v>
      </c>
      <c r="DT17" s="102">
        <f>IF(DS17=0,0,1)</f>
        <v>0</v>
      </c>
      <c r="DU17" s="100">
        <f>IF(DS17=1,0.6,0)</f>
        <v>0</v>
      </c>
      <c r="DV17" s="100">
        <f>IF(DS17=2,0.81,0)</f>
        <v>0</v>
      </c>
      <c r="DW17" s="100">
        <f>IF(DS17=3,1.01,0)</f>
        <v>0</v>
      </c>
      <c r="DX17" s="100">
        <f>IF(DS17=4,1.15,0)</f>
        <v>0</v>
      </c>
      <c r="DY17" s="100">
        <f>IF(DS17=5,1.25,0)</f>
        <v>0</v>
      </c>
      <c r="DZ17" s="100">
        <f>SUM(DU17:DY17)*DT17</f>
        <v>0</v>
      </c>
      <c r="EA17" s="100">
        <f>(LEN(CE17)-LEN(SUBSTITUTE(CE17,"T",)))*-0.03</f>
        <v>0</v>
      </c>
      <c r="EB17" s="100">
        <f>(LEN(CE17)-LEN(SUBSTITUTE(CE17,"Z",)))*0</f>
        <v>0</v>
      </c>
      <c r="EC17" s="100">
        <f>(LEN(CE17)-LEN(SUBSTITUTE(CE17,"S",)))*0.01</f>
        <v>0</v>
      </c>
      <c r="ED17" s="100">
        <f>(LEN(CE17)-LEN(SUBSTITUTE(CE17,"Y",)))*0.01</f>
        <v>0</v>
      </c>
      <c r="EE17" s="100">
        <f>(LEN(CE17)-LEN(SUBSTITUTE(CE17,"X",)))*0.01</f>
        <v>0</v>
      </c>
      <c r="EF17" s="100">
        <f>(LEN(CE17)-LEN(SUBSTITUTE(CE17,"M",)))*0.01</f>
        <v>0</v>
      </c>
      <c r="EG17" s="100">
        <f>(LEN(CE17)-LEN(SUBSTITUTE(CE17,"K",)))*0.02</f>
        <v>0</v>
      </c>
      <c r="EH17" s="100">
        <f>(LEN(CE17)-LEN(SUBSTITUTE(CE17,"D",)))*0.02</f>
        <v>0</v>
      </c>
      <c r="EI17" s="100">
        <f>SUM(EA17:EH17)</f>
        <v>0</v>
      </c>
      <c r="EJ17" s="100">
        <f>IF(A17=1,0.15,0)</f>
        <v>0.15</v>
      </c>
      <c r="EK17" s="100">
        <f>SUM(CN17,CU17,DE17,DJ17,DZ17,EI17,EJ17)</f>
        <v>0.15</v>
      </c>
      <c r="EL17" s="68">
        <f>C17</f>
        <v>38.45</v>
      </c>
      <c r="EM17" s="68">
        <f>SUM(O17:Q17)+R17+S17</f>
        <v>9.600000000000001</v>
      </c>
      <c r="EN17" s="98">
        <f>ROUND(18-(12*C17)/B17,2)</f>
        <v>-8.37</v>
      </c>
      <c r="EO17" s="68">
        <f>IF(EN17&gt;7.5,7.5,IF(EN17&lt;0,0,EN17))</f>
        <v>0</v>
      </c>
      <c r="EP17" s="68">
        <f>SUM(EM17,EO17)</f>
        <v>9.600000000000001</v>
      </c>
    </row>
  </sheetData>
  <mergeCells count="130">
    <mergeCell ref="J1:EP1"/>
    <mergeCell ref="J2:EP2"/>
    <mergeCell ref="J4:K4"/>
    <mergeCell ref="L4:O4"/>
    <mergeCell ref="J5:K5"/>
    <mergeCell ref="L5:O5"/>
    <mergeCell ref="J6:K6"/>
    <mergeCell ref="L6:O6"/>
    <mergeCell ref="J7:K7"/>
    <mergeCell ref="L7:O7"/>
    <mergeCell ref="J8:K8"/>
    <mergeCell ref="L8:O8"/>
    <mergeCell ref="J9:K9"/>
    <mergeCell ref="L9:O9"/>
    <mergeCell ref="A11:H11"/>
    <mergeCell ref="J11:J15"/>
    <mergeCell ref="K11:K15"/>
    <mergeCell ref="L11:L15"/>
    <mergeCell ref="M11:M15"/>
    <mergeCell ref="N11:N15"/>
    <mergeCell ref="O11:Q11"/>
    <mergeCell ref="R11:U11"/>
    <mergeCell ref="V11:W13"/>
    <mergeCell ref="X11:EK11"/>
    <mergeCell ref="EL11:EL15"/>
    <mergeCell ref="EM11:EM15"/>
    <mergeCell ref="EN11:EN15"/>
    <mergeCell ref="EO11:EO15"/>
    <mergeCell ref="EP11:EP15"/>
    <mergeCell ref="A12:A15"/>
    <mergeCell ref="B12:B15"/>
    <mergeCell ref="C12:C15"/>
    <mergeCell ref="D12:D15"/>
    <mergeCell ref="E12:F13"/>
    <mergeCell ref="G12:H13"/>
    <mergeCell ref="O12:O15"/>
    <mergeCell ref="P12:P15"/>
    <mergeCell ref="Q12:Q15"/>
    <mergeCell ref="R12:S13"/>
    <mergeCell ref="T12:U13"/>
    <mergeCell ref="X12:CD12"/>
    <mergeCell ref="CE12:EK12"/>
    <mergeCell ref="X13:X15"/>
    <mergeCell ref="Y13:AG13"/>
    <mergeCell ref="AH13:AN13"/>
    <mergeCell ref="AO13:AX13"/>
    <mergeCell ref="AY13:BC13"/>
    <mergeCell ref="BD13:CB13"/>
    <mergeCell ref="CC13:CC15"/>
    <mergeCell ref="CD13:CD15"/>
    <mergeCell ref="CE13:CE15"/>
    <mergeCell ref="CF13:CN13"/>
    <mergeCell ref="CO13:CU13"/>
    <mergeCell ref="CV13:DE13"/>
    <mergeCell ref="DF13:DJ13"/>
    <mergeCell ref="DK13:EI13"/>
    <mergeCell ref="EJ13:EJ15"/>
    <mergeCell ref="EK13:EK15"/>
    <mergeCell ref="E14:E15"/>
    <mergeCell ref="F14:F15"/>
    <mergeCell ref="G14:G15"/>
    <mergeCell ref="H14:H15"/>
    <mergeCell ref="R14:R15"/>
    <mergeCell ref="S14:S15"/>
    <mergeCell ref="T14:T15"/>
    <mergeCell ref="U14:U15"/>
    <mergeCell ref="V14:V15"/>
    <mergeCell ref="W14:W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AS14:AS15"/>
    <mergeCell ref="AT14:AT15"/>
    <mergeCell ref="AU14:AW14"/>
    <mergeCell ref="AX14:AX15"/>
    <mergeCell ref="AY14:AY15"/>
    <mergeCell ref="AZ14:AZ15"/>
    <mergeCell ref="BA14:BA15"/>
    <mergeCell ref="BB14:BB15"/>
    <mergeCell ref="BC14:BC15"/>
    <mergeCell ref="BD14:BS14"/>
    <mergeCell ref="BT14:CB14"/>
    <mergeCell ref="CF14:CF15"/>
    <mergeCell ref="CG14:CG15"/>
    <mergeCell ref="CH14:CH15"/>
    <mergeCell ref="CI14:CI15"/>
    <mergeCell ref="CJ14:CJ15"/>
    <mergeCell ref="CK14:CK15"/>
    <mergeCell ref="CL14:CL15"/>
    <mergeCell ref="CM14:CM15"/>
    <mergeCell ref="CN14:CN15"/>
    <mergeCell ref="CO14:CO15"/>
    <mergeCell ref="CP14:CP15"/>
    <mergeCell ref="CQ14:CQ15"/>
    <mergeCell ref="CR14:CR15"/>
    <mergeCell ref="CS14:CS15"/>
    <mergeCell ref="CT14:CT15"/>
    <mergeCell ref="CU14:CU15"/>
    <mergeCell ref="CV14:CV15"/>
    <mergeCell ref="CW14:CW15"/>
    <mergeCell ref="CX14:CX15"/>
    <mergeCell ref="CY14:CY15"/>
    <mergeCell ref="CZ14:CZ15"/>
    <mergeCell ref="DA14:DA15"/>
    <mergeCell ref="DB14:DD14"/>
    <mergeCell ref="DE14:DE15"/>
    <mergeCell ref="DF14:DF15"/>
    <mergeCell ref="DG14:DG15"/>
    <mergeCell ref="DH14:DH15"/>
    <mergeCell ref="DI14:DI15"/>
    <mergeCell ref="DJ14:DJ15"/>
    <mergeCell ref="DK14:DZ14"/>
    <mergeCell ref="EA14:EI14"/>
  </mergeCells>
  <printOptions/>
  <pageMargins left="0.3298611111111111" right="0.32013888888888886" top="0.9840277777777777" bottom="0.9840277777777777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2009-02-15T06:56:03Z</cp:lastPrinted>
  <dcterms:created xsi:type="dcterms:W3CDTF">2009-02-15T03:03:26Z</dcterms:created>
  <dcterms:modified xsi:type="dcterms:W3CDTF">2009-02-25T22:31:56Z</dcterms:modified>
  <cp:category/>
  <cp:version/>
  <cp:contentType/>
  <cp:contentStatus/>
  <cp:revision>17</cp:revision>
</cp:coreProperties>
</file>